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charts/chart5.xml" ContentType="application/vnd.openxmlformats-officedocument.drawingml.chart+xml"/>
  <Override PartName="/xl/drawings/drawing8.xml" ContentType="application/vnd.openxmlformats-officedocument.drawing+xml"/>
  <Override PartName="/xl/charts/colors1.xml" ContentType="application/vnd.ms-office.chartcolorstyle+xml"/>
  <Override PartName="/xl/charts/style1.xml" ContentType="application/vnd.ms-office.chartstyle+xml"/>
  <Override PartName="/xl/charts/chart4.xml" ContentType="application/vnd.openxmlformats-officedocument.drawingml.chart+xml"/>
  <Override PartName="/xl/drawings/drawing9.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7.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6.xml" ContentType="application/vnd.openxmlformats-officedocument.drawing+xml"/>
  <Override PartName="/xl/drawings/drawing5.xml" ContentType="application/vnd.openxmlformats-officedocument.drawing+xml"/>
  <Override PartName="/xl/worksheets/sheet1.xml" ContentType="application/vnd.openxmlformats-officedocument.spreadsheetml.worksheet+xml"/>
  <Override PartName="/xl/charts/chart2.xml" ContentType="application/vnd.openxmlformats-officedocument.drawingml.chart+xml"/>
  <Override PartName="/xl/theme/theme1.xml" ContentType="application/vnd.openxmlformats-officedocument.theme+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3.xml" ContentType="application/vnd.openxmlformats-officedocument.drawingml.char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ctrlProps/ctrlProp2.xml" ContentType="application/vnd.ms-excel.controlproperties+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trlProps/ctrlProp1.xml" ContentType="application/vnd.ms-excel.control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ser\Desktop\Proyeco final MyL\PF Lucas y Marcos\"/>
    </mc:Choice>
  </mc:AlternateContent>
  <bookViews>
    <workbookView xWindow="0" yWindow="0" windowWidth="20490" windowHeight="7650" tabRatio="908" firstSheet="2" activeTab="2"/>
  </bookViews>
  <sheets>
    <sheet name="PBI" sheetId="1" state="hidden" r:id="rId1"/>
    <sheet name="Datos radiación NASA" sheetId="40" state="hidden" r:id="rId2"/>
    <sheet name="Sist. gen y costeo" sheetId="37" r:id="rId3"/>
    <sheet name="Repago Cliente" sheetId="39" r:id="rId4"/>
    <sheet name="Proyeccion Demanda" sheetId="8" r:id="rId5"/>
    <sheet name="Proyeccion ventas" sheetId="21" r:id="rId6"/>
    <sheet name="Calculo cuadrillas" sheetId="30" r:id="rId7"/>
    <sheet name="MO" sheetId="16" r:id="rId8"/>
    <sheet name="Costeo instalación" sheetId="29" r:id="rId9"/>
    <sheet name="Datos de Ventas" sheetId="10" r:id="rId10"/>
    <sheet name="Ventas y costos directos" sheetId="11" r:id="rId11"/>
    <sheet name="rsklibSimData" sheetId="36" state="hidden" r:id="rId12"/>
    <sheet name="Inversiones y depreciaciones" sheetId="9" r:id="rId13"/>
    <sheet name="Financiación" sheetId="24" r:id="rId14"/>
    <sheet name="Gs Adm, Vtas y Com" sheetId="12" r:id="rId15"/>
    <sheet name="Cap Trab" sheetId="13" r:id="rId16"/>
    <sheet name="EE" sheetId="23" r:id="rId17"/>
    <sheet name="IVA" sheetId="15" r:id="rId18"/>
    <sheet name="Cuadro de Resultados" sheetId="17" r:id="rId19"/>
    <sheet name="CB_DATA_" sheetId="28" state="veryHidden" r:id="rId20"/>
    <sheet name="Cash flow" sheetId="18" r:id="rId21"/>
    <sheet name="RiskSerializationData" sheetId="35" state="hidden" r:id="rId22"/>
    <sheet name="Varios" sheetId="43" r:id="rId23"/>
    <sheet name="CAPM" sheetId="20" r:id="rId24"/>
    <sheet name="Tasa libre de riesgo" sheetId="44" r:id="rId25"/>
    <sheet name="Merval" sheetId="26" r:id="rId26"/>
  </sheets>
  <externalReferences>
    <externalReference r:id="rId27"/>
    <externalReference r:id="rId28"/>
    <externalReference r:id="rId29"/>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2</definedName>
    <definedName name="_AtRisk_SimSetting_MultipleCPUMode" hidden="1">0</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6</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0</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2</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CB_10fe3b2b256248d5a002face25e279a2" localSheetId="5" hidden="1">'Proyeccion ventas'!#REF!</definedName>
    <definedName name="CB_15cd1966775c4371850c0ac9fc5dbeb0" localSheetId="5" hidden="1">'Proyeccion ventas'!#REF!</definedName>
    <definedName name="CB_174a517c8be745e486d1a256e2c36570" localSheetId="5" hidden="1">'Proyeccion ventas'!#REF!</definedName>
    <definedName name="CB_1d7c951b06d04d79b7ec56227d78f260" localSheetId="20" hidden="1">'Cash flow'!$C$49</definedName>
    <definedName name="CB_26ebbb38fc3d4af18c0c39b5a40f9b28" localSheetId="9" hidden="1">'Datos de Ventas'!#REF!</definedName>
    <definedName name="CB_296fcfa4a85f4c4b8cb1cea4dc9fe1a2" localSheetId="5" hidden="1">'Proyeccion ventas'!#REF!</definedName>
    <definedName name="CB_2f32538ff8f54191ac3ee87d4b8c4784" localSheetId="20" hidden="1">'Cash flow'!$C$51</definedName>
    <definedName name="CB_5c5a0af9028949e2aa5121f243921ac3" localSheetId="5" hidden="1">'Proyeccion ventas'!#REF!</definedName>
    <definedName name="CB_5caaec823f8145729e16e4ba2fca5dc1" localSheetId="5" hidden="1">'Proyeccion ventas'!#REF!</definedName>
    <definedName name="CB_6f4b922fbbc6418ea8a7d76963d6405a" localSheetId="5" hidden="1">'Proyeccion ventas'!#REF!</definedName>
    <definedName name="CB_7b57b1a9713f4050bc919597bba35ea4" localSheetId="5" hidden="1">'Proyeccion ventas'!#REF!</definedName>
    <definedName name="CB_80cf3d81e3c34f029777f81aeee88fe1" localSheetId="9" hidden="1">'Datos de Ventas'!#REF!</definedName>
    <definedName name="CB_8477c0b5920a45cc913cadd474531da2" localSheetId="9" hidden="1">'Datos de Ventas'!#REF!</definedName>
    <definedName name="CB_8d2a1f9cf18541d0b03b4d8d22704222" localSheetId="20" hidden="1">'Cash flow'!$B$49</definedName>
    <definedName name="CB_8e286a42b1f040a1b236e064b36455f9" localSheetId="9" hidden="1">'Datos de Ventas'!#REF!</definedName>
    <definedName name="CB_9235c83fb65f4bb8b583d3ae54875f9d" localSheetId="9" hidden="1">'Datos de Ventas'!#REF!</definedName>
    <definedName name="CB_Block_00000000000000000000000000000000" localSheetId="20" hidden="1">"'7.0.0.0"</definedName>
    <definedName name="CB_Block_00000000000000000000000000000000" localSheetId="9" hidden="1">"'7.0.0.0"</definedName>
    <definedName name="CB_Block_00000000000000000000000000000000" localSheetId="5" hidden="1">"'7.0.0.0"</definedName>
    <definedName name="CB_Block_00000000000000000000000000000001" localSheetId="20" hidden="1">"'636463717904796697"</definedName>
    <definedName name="CB_Block_00000000000000000000000000000001" localSheetId="19" hidden="1">"'636463717902609084"</definedName>
    <definedName name="CB_Block_00000000000000000000000000000001" localSheetId="9" hidden="1">"'636463717905421674"</definedName>
    <definedName name="CB_Block_00000000000000000000000000000001" localSheetId="5" hidden="1">"'636463717903702835"</definedName>
    <definedName name="CB_Block_00000000000000000000000000000003" localSheetId="20" hidden="1">"'11.1.4512.0"</definedName>
    <definedName name="CB_Block_00000000000000000000000000000003" localSheetId="19" hidden="1">"'11.1.4512.0"</definedName>
    <definedName name="CB_Block_00000000000000000000000000000003" localSheetId="9" hidden="1">"'11.1.4512.0"</definedName>
    <definedName name="CB_Block_00000000000000000000000000000003" localSheetId="5" hidden="1">"'11.1.4512.0"</definedName>
    <definedName name="CB_BlockExt_00000000000000000000000000000003" localSheetId="20" hidden="1">"'11.1.2.4.600"</definedName>
    <definedName name="CB_BlockExt_00000000000000000000000000000003" localSheetId="19" hidden="1">"'11.1.2.4.600"</definedName>
    <definedName name="CB_BlockExt_00000000000000000000000000000003" localSheetId="9" hidden="1">"'11.1.2.4.600"</definedName>
    <definedName name="CB_BlockExt_00000000000000000000000000000003" localSheetId="5" hidden="1">"'11.1.2.4.600"</definedName>
    <definedName name="CB_c315c0ec7a1941ff83b671585825d2d7" localSheetId="20" hidden="1">'Cash flow'!$C$52</definedName>
    <definedName name="CB_d265c610d2cc49f9802009e163bbcc3e" localSheetId="5" hidden="1">'Proyeccion ventas'!#REF!</definedName>
    <definedName name="CB_e16c2210bb9d4772ac37527b8dcf4cba" localSheetId="5" hidden="1">'Proyeccion ventas'!#REF!</definedName>
    <definedName name="CB_ea5f717fbca14e0e85a6610a0b981aeb" localSheetId="20" hidden="1">'Cash flow'!$D$49</definedName>
    <definedName name="CBWorkbookPriority" localSheetId="19" hidden="1">-967016668472828</definedName>
    <definedName name="CBx_151a6e04d7414f47b59d5b63e5ea9188" localSheetId="19" hidden="1">"'Datos de Produccion'!$A$1"</definedName>
    <definedName name="CBx_40a8f181abc647f8833e50f8877d6520" localSheetId="19" hidden="1">"'proyeccion oferta y dda'!$A$1"</definedName>
    <definedName name="CBx_79bcc412cf224706a58a79e50558722c" localSheetId="19" hidden="1">"'CB_DATA_'!$A$1"</definedName>
    <definedName name="CBx_8ebf087beac04ffabaafd50039398972" localSheetId="19" hidden="1">"'Cash flow'!$A$1"</definedName>
    <definedName name="CBx_Sheet_Guid" localSheetId="20" hidden="1">"'8ebf087b-eac0-4ffa-baaf-d50039398972"</definedName>
    <definedName name="CBx_Sheet_Guid" localSheetId="19" hidden="1">"'79bcc412-cf22-4706-a58a-79e50558722c"</definedName>
    <definedName name="CBx_Sheet_Guid" localSheetId="9" hidden="1">"'151a6e04-d741-4f47-b59d-5b63e5ea9188"</definedName>
    <definedName name="CBx_Sheet_Guid" localSheetId="5" hidden="1">"'40a8f181-abc6-47f8-833e-50f8877d6520"</definedName>
    <definedName name="CBx_SheetRef" localSheetId="20" hidden="1">CB_DATA_!$B$14</definedName>
    <definedName name="CBx_SheetRef" localSheetId="19" hidden="1">CB_DATA_!$A$14</definedName>
    <definedName name="CBx_SheetRef" localSheetId="9" hidden="1">CB_DATA_!$D$14</definedName>
    <definedName name="CBx_SheetRef" localSheetId="5" hidden="1">CB_DATA_!$C$14</definedName>
    <definedName name="CBx_StorageType" localSheetId="20" hidden="1">2</definedName>
    <definedName name="CBx_StorageType" localSheetId="19" hidden="1">2</definedName>
    <definedName name="CBx_StorageType" localSheetId="9" hidden="1">2</definedName>
    <definedName name="CBx_StorageType" localSheetId="5" hidden="1">2</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olver_adj" localSheetId="12" hidden="1">'Inversiones y depreciaciones'!$D$68</definedName>
    <definedName name="solver_cvg" localSheetId="12" hidden="1">0.0001</definedName>
    <definedName name="solver_drv" localSheetId="12" hidden="1">1</definedName>
    <definedName name="solver_est" localSheetId="12" hidden="1">1</definedName>
    <definedName name="solver_itr" localSheetId="12" hidden="1">100</definedName>
    <definedName name="solver_lhs1" localSheetId="12" hidden="1">'Inversiones y depreciaciones'!$C$69</definedName>
    <definedName name="solver_lhs2" localSheetId="12" hidden="1">'Inversiones y depreciaciones'!$C$69</definedName>
    <definedName name="solver_lhs3" localSheetId="12" hidden="1">'Inversiones y depreciaciones'!$C$70</definedName>
    <definedName name="solver_lhs4" localSheetId="12" hidden="1">'Inversiones y depreciaciones'!$C$70</definedName>
    <definedName name="solver_lin" localSheetId="12" hidden="1">2</definedName>
    <definedName name="solver_neg" localSheetId="12" hidden="1">2</definedName>
    <definedName name="solver_num" localSheetId="12" hidden="1">4</definedName>
    <definedName name="solver_nwt" localSheetId="12" hidden="1">1</definedName>
    <definedName name="solver_opt" localSheetId="12" hidden="1">'Inversiones y depreciaciones'!$F$69</definedName>
    <definedName name="solver_pre" localSheetId="12" hidden="1">0.000001</definedName>
    <definedName name="solver_rel1" localSheetId="12" hidden="1">1</definedName>
    <definedName name="solver_rel2" localSheetId="12" hidden="1">3</definedName>
    <definedName name="solver_rel3" localSheetId="12" hidden="1">1</definedName>
    <definedName name="solver_rel4" localSheetId="12" hidden="1">3</definedName>
    <definedName name="solver_rhs1" localSheetId="12" hidden="1">'Inversiones y depreciaciones'!$G$72</definedName>
    <definedName name="solver_rhs2" localSheetId="12" hidden="1">'Inversiones y depreciaciones'!$E$72</definedName>
    <definedName name="solver_rhs3" localSheetId="12" hidden="1">'Inversiones y depreciaciones'!$G$73</definedName>
    <definedName name="solver_rhs4" localSheetId="12" hidden="1">'Inversiones y depreciaciones'!$E$73</definedName>
    <definedName name="solver_scl" localSheetId="12" hidden="1">2</definedName>
    <definedName name="solver_sho" localSheetId="12" hidden="1">2</definedName>
    <definedName name="solver_tim" localSheetId="12" hidden="1">100</definedName>
    <definedName name="solver_tol" localSheetId="12" hidden="1">0.05</definedName>
    <definedName name="solver_typ" localSheetId="12" hidden="1">2</definedName>
    <definedName name="solver_val" localSheetId="12" hidden="1">0</definedName>
  </definedNames>
  <calcPr calcId="162913"/>
</workbook>
</file>

<file path=xl/calcChain.xml><?xml version="1.0" encoding="utf-8"?>
<calcChain xmlns="http://schemas.openxmlformats.org/spreadsheetml/2006/main">
  <c r="C53" i="18" l="1"/>
  <c r="F103" i="43" l="1"/>
  <c r="E103" i="43"/>
  <c r="D103" i="43"/>
  <c r="E65" i="43"/>
  <c r="D65" i="43"/>
  <c r="C65" i="43"/>
  <c r="C41" i="18" l="1"/>
  <c r="C37" i="12"/>
  <c r="D37" i="12"/>
  <c r="E37" i="12"/>
  <c r="F37" i="12"/>
  <c r="G37" i="12"/>
  <c r="H37" i="12"/>
  <c r="B37" i="12"/>
  <c r="C26" i="12"/>
  <c r="D26" i="12"/>
  <c r="E26" i="12"/>
  <c r="F26" i="12"/>
  <c r="G26" i="12"/>
  <c r="H26" i="12"/>
  <c r="B26" i="12"/>
  <c r="D17" i="26"/>
  <c r="D18" i="26"/>
  <c r="F15" i="44"/>
  <c r="E5" i="20" s="1"/>
  <c r="A29" i="13" l="1"/>
  <c r="D12" i="13"/>
  <c r="E12" i="13" s="1"/>
  <c r="F12" i="13" s="1"/>
  <c r="G12" i="13" s="1"/>
  <c r="H12" i="13" s="1"/>
  <c r="I12" i="13" s="1"/>
  <c r="A26" i="13"/>
  <c r="A28" i="13"/>
  <c r="E5" i="13"/>
  <c r="T80" i="37"/>
  <c r="S80" i="37"/>
  <c r="R80" i="37"/>
  <c r="D9" i="21"/>
  <c r="B9" i="13" l="1"/>
  <c r="E9" i="13"/>
  <c r="D12" i="29"/>
  <c r="D10" i="29"/>
  <c r="E10" i="29" s="1"/>
  <c r="D8" i="29"/>
  <c r="E8" i="29" s="1"/>
  <c r="D7" i="29"/>
  <c r="E7" i="29" s="1"/>
  <c r="D6" i="29"/>
  <c r="E6" i="29" s="1"/>
  <c r="H6" i="37"/>
  <c r="D37" i="23"/>
  <c r="F9" i="13" l="1"/>
  <c r="C9" i="13"/>
  <c r="B12" i="13"/>
  <c r="G77" i="21"/>
  <c r="G60" i="21"/>
  <c r="C12" i="13" l="1"/>
  <c r="G9" i="13"/>
  <c r="H9" i="13" l="1"/>
  <c r="D11" i="30"/>
  <c r="C70" i="9"/>
  <c r="I9" i="13" l="1"/>
  <c r="D12" i="30"/>
  <c r="D7" i="30"/>
  <c r="A22" i="15"/>
  <c r="A15" i="15"/>
  <c r="B18" i="20"/>
  <c r="B16" i="12" l="1"/>
  <c r="B17" i="12"/>
  <c r="B15" i="12"/>
  <c r="B7" i="12"/>
  <c r="B8" i="12"/>
  <c r="F13" i="12"/>
  <c r="F14" i="12" s="1"/>
  <c r="F9" i="12"/>
  <c r="F8" i="12"/>
  <c r="C10" i="24"/>
  <c r="B6" i="9"/>
  <c r="H26" i="9" s="1"/>
  <c r="E53" i="29"/>
  <c r="E54" i="29"/>
  <c r="E55" i="29"/>
  <c r="E56" i="29"/>
  <c r="E57" i="29"/>
  <c r="E58" i="29"/>
  <c r="E32" i="29"/>
  <c r="F32" i="29" s="1"/>
  <c r="E33" i="29"/>
  <c r="F33" i="29" s="1"/>
  <c r="E34" i="29"/>
  <c r="F34" i="29" s="1"/>
  <c r="E35" i="29"/>
  <c r="F35" i="29" s="1"/>
  <c r="E36" i="29"/>
  <c r="F36" i="29" s="1"/>
  <c r="E37" i="29"/>
  <c r="F37" i="29" s="1"/>
  <c r="E38" i="29"/>
  <c r="F38" i="29" s="1"/>
  <c r="E39" i="29"/>
  <c r="F39" i="29" s="1"/>
  <c r="E40" i="29"/>
  <c r="F40" i="29" s="1"/>
  <c r="E41" i="29"/>
  <c r="F41" i="29" s="1"/>
  <c r="E42" i="29"/>
  <c r="F42" i="29" s="1"/>
  <c r="E43" i="29"/>
  <c r="F43" i="29" s="1"/>
  <c r="E44" i="29"/>
  <c r="F44" i="29" s="1"/>
  <c r="E45" i="29"/>
  <c r="F45" i="29" s="1"/>
  <c r="E46" i="29"/>
  <c r="F46" i="29" s="1"/>
  <c r="E47" i="29"/>
  <c r="F47" i="29" s="1"/>
  <c r="E48" i="29"/>
  <c r="F48" i="29" s="1"/>
  <c r="E49" i="29"/>
  <c r="F49" i="29" s="1"/>
  <c r="E31" i="29"/>
  <c r="F31" i="29" s="1"/>
  <c r="K14" i="29" l="1"/>
  <c r="K13" i="29"/>
  <c r="K12" i="29"/>
  <c r="J14" i="29"/>
  <c r="J13" i="29"/>
  <c r="J12" i="29"/>
  <c r="I14" i="29"/>
  <c r="I12" i="29"/>
  <c r="I13" i="29"/>
  <c r="E20" i="30"/>
  <c r="C20" i="30"/>
  <c r="B20" i="30"/>
  <c r="C15" i="10"/>
  <c r="D15" i="10"/>
  <c r="E15" i="10"/>
  <c r="F15" i="10"/>
  <c r="G15" i="10"/>
  <c r="B15" i="10"/>
  <c r="C8" i="10"/>
  <c r="B13" i="39" l="1"/>
  <c r="I12" i="21"/>
  <c r="H12" i="21"/>
  <c r="G12" i="21"/>
  <c r="F12" i="21"/>
  <c r="E12" i="21"/>
  <c r="D12" i="21"/>
  <c r="B12" i="21"/>
  <c r="C12" i="21"/>
  <c r="D8" i="21"/>
  <c r="E8" i="21" s="1"/>
  <c r="F8" i="21" s="1"/>
  <c r="G8" i="21" s="1"/>
  <c r="D7" i="21"/>
  <c r="E7" i="21" s="1"/>
  <c r="F7" i="21" s="1"/>
  <c r="G7" i="21" s="1"/>
  <c r="D6" i="21"/>
  <c r="E6" i="21" s="1"/>
  <c r="H8" i="21" l="1"/>
  <c r="F6" i="21"/>
  <c r="G6" i="21" s="1"/>
  <c r="H6" i="21" s="1"/>
  <c r="C18" i="39"/>
  <c r="C21" i="39" s="1"/>
  <c r="I7" i="21"/>
  <c r="C14" i="21" s="1"/>
  <c r="C37" i="21" s="1"/>
  <c r="I8" i="21"/>
  <c r="F15" i="21" s="1"/>
  <c r="F38" i="21" s="1"/>
  <c r="B15" i="21" l="1"/>
  <c r="B38" i="21" s="1"/>
  <c r="H7" i="21"/>
  <c r="I6" i="21"/>
  <c r="B13" i="21" s="1"/>
  <c r="C15" i="21"/>
  <c r="C38" i="21" s="1"/>
  <c r="I15" i="21"/>
  <c r="E15" i="21"/>
  <c r="E38" i="21" s="1"/>
  <c r="G15" i="21"/>
  <c r="G38" i="21" s="1"/>
  <c r="D14" i="21"/>
  <c r="D37" i="21" s="1"/>
  <c r="I13" i="21"/>
  <c r="G13" i="21"/>
  <c r="G36" i="21" s="1"/>
  <c r="E14" i="21"/>
  <c r="E37" i="21" s="1"/>
  <c r="I14" i="21"/>
  <c r="G14" i="21"/>
  <c r="G37" i="21" s="1"/>
  <c r="B14" i="21"/>
  <c r="B37" i="21" s="1"/>
  <c r="D15" i="21"/>
  <c r="H15" i="21"/>
  <c r="H38" i="21" s="1"/>
  <c r="F14" i="21"/>
  <c r="F37" i="21" s="1"/>
  <c r="F13" i="21"/>
  <c r="F36" i="21" s="1"/>
  <c r="H14" i="21"/>
  <c r="H37" i="21" s="1"/>
  <c r="C13" i="21"/>
  <c r="H4" i="8"/>
  <c r="I4" i="8"/>
  <c r="H5" i="8"/>
  <c r="I5" i="8"/>
  <c r="H6" i="8"/>
  <c r="I6" i="8"/>
  <c r="H7" i="8"/>
  <c r="I7" i="8"/>
  <c r="H8" i="8"/>
  <c r="I8" i="8"/>
  <c r="H9" i="8"/>
  <c r="I9" i="8"/>
  <c r="H10" i="8"/>
  <c r="I10" i="8"/>
  <c r="H11" i="8"/>
  <c r="I11" i="8"/>
  <c r="H12" i="8"/>
  <c r="I12" i="8"/>
  <c r="H13" i="8"/>
  <c r="I13" i="8"/>
  <c r="H14" i="8"/>
  <c r="I14" i="8"/>
  <c r="H15" i="8"/>
  <c r="I15" i="8"/>
  <c r="H16" i="8"/>
  <c r="I16" i="8"/>
  <c r="H17" i="8"/>
  <c r="I17" i="8"/>
  <c r="H18" i="8"/>
  <c r="I18" i="8"/>
  <c r="H19" i="8"/>
  <c r="I19" i="8"/>
  <c r="H20" i="8"/>
  <c r="I20" i="8"/>
  <c r="H21" i="8"/>
  <c r="I21" i="8"/>
  <c r="H22" i="8"/>
  <c r="I22" i="8"/>
  <c r="H23" i="8"/>
  <c r="I23" i="8"/>
  <c r="I3" i="8"/>
  <c r="H3" i="8"/>
  <c r="H13" i="21" l="1"/>
  <c r="H36" i="21" s="1"/>
  <c r="E13" i="21"/>
  <c r="E36" i="21" s="1"/>
  <c r="D13" i="21"/>
  <c r="E27" i="21" s="1"/>
  <c r="E22" i="21" s="1"/>
  <c r="D38" i="21"/>
  <c r="B36" i="21"/>
  <c r="B39" i="21" s="1"/>
  <c r="B27" i="21"/>
  <c r="D36" i="21"/>
  <c r="C36" i="21"/>
  <c r="D27" i="21"/>
  <c r="D22" i="21" s="1"/>
  <c r="G27" i="21"/>
  <c r="H27" i="21"/>
  <c r="J27" i="21"/>
  <c r="F27" i="21"/>
  <c r="I27" i="21"/>
  <c r="I55" i="1" l="1"/>
  <c r="I56" i="1"/>
  <c r="I57" i="1"/>
  <c r="I54" i="1"/>
  <c r="I53" i="1"/>
  <c r="H60" i="1"/>
  <c r="H61" i="1" s="1"/>
  <c r="H62" i="1" s="1"/>
  <c r="H63" i="1" s="1"/>
  <c r="H64" i="1" s="1"/>
  <c r="H65" i="1" s="1"/>
  <c r="H66" i="1" s="1"/>
  <c r="H67" i="1" s="1"/>
  <c r="H68" i="1" s="1"/>
  <c r="H69" i="1" s="1"/>
  <c r="H70" i="1" s="1"/>
  <c r="H71" i="1" s="1"/>
  <c r="H72" i="1" s="1"/>
  <c r="H73" i="1" s="1"/>
  <c r="H74" i="1" s="1"/>
  <c r="H75" i="1" s="1"/>
  <c r="H76" i="1" s="1"/>
  <c r="H77" i="1" s="1"/>
  <c r="H78" i="1" s="1"/>
  <c r="H79" i="1" s="1"/>
  <c r="H80" i="1" s="1"/>
  <c r="H81" i="1" s="1"/>
  <c r="H82" i="1" s="1"/>
  <c r="H83" i="1" s="1"/>
  <c r="H84" i="1" s="1"/>
  <c r="H85" i="1" s="1"/>
  <c r="H86" i="1" s="1"/>
  <c r="H87" i="1" s="1"/>
  <c r="H88" i="1" s="1"/>
  <c r="H89" i="1" s="1"/>
  <c r="H90" i="1" s="1"/>
  <c r="H91" i="1" s="1"/>
  <c r="H92" i="1" s="1"/>
  <c r="H93" i="1" s="1"/>
  <c r="H94" i="1" s="1"/>
  <c r="H95" i="1" s="1"/>
  <c r="H96" i="1" s="1"/>
  <c r="H97" i="1" s="1"/>
  <c r="H98" i="1" s="1"/>
  <c r="H99" i="1" s="1"/>
  <c r="H100" i="1" s="1"/>
  <c r="H101" i="1" s="1"/>
  <c r="H59" i="1"/>
  <c r="H58" i="1"/>
  <c r="H57" i="1"/>
  <c r="H56" i="1"/>
  <c r="H55" i="1"/>
  <c r="H54" i="1"/>
  <c r="H53" i="1"/>
  <c r="G58" i="1"/>
  <c r="B104" i="1" l="1"/>
  <c r="I2" i="1"/>
  <c r="I3" i="1"/>
  <c r="I4" i="1"/>
  <c r="I5" i="1"/>
  <c r="I6" i="1"/>
  <c r="I7" i="1"/>
  <c r="H7" i="1"/>
  <c r="G7" i="1"/>
  <c r="G8" i="1"/>
  <c r="H8" i="1"/>
  <c r="G9" i="1"/>
  <c r="H9" i="1"/>
  <c r="G10" i="1"/>
  <c r="H10" i="1"/>
  <c r="F6" i="1"/>
  <c r="F7" i="1"/>
  <c r="F8" i="1"/>
  <c r="F9" i="1"/>
  <c r="F10" i="1"/>
  <c r="E8" i="1"/>
  <c r="E7" i="1"/>
  <c r="E6" i="1"/>
  <c r="E5" i="1"/>
  <c r="E4" i="1"/>
  <c r="E3" i="1"/>
  <c r="I8" i="1"/>
  <c r="E9" i="1"/>
  <c r="I9" i="1"/>
  <c r="E10" i="1"/>
  <c r="I10" i="1"/>
  <c r="E11" i="1"/>
  <c r="F11" i="1"/>
  <c r="G11" i="1"/>
  <c r="I11" i="1"/>
  <c r="E12" i="1"/>
  <c r="F12" i="1"/>
  <c r="H12" i="1" s="1"/>
  <c r="G12" i="1"/>
  <c r="I12" i="1"/>
  <c r="E13" i="1"/>
  <c r="F13" i="1"/>
  <c r="G13" i="1"/>
  <c r="I13" i="1"/>
  <c r="I47" i="1"/>
  <c r="I48" i="1"/>
  <c r="I49" i="1"/>
  <c r="I50" i="1"/>
  <c r="I51" i="1"/>
  <c r="I52" i="1"/>
  <c r="I46" i="1"/>
  <c r="H13" i="1" l="1"/>
  <c r="H11" i="1"/>
  <c r="B116" i="1"/>
  <c r="I15" i="1"/>
  <c r="B30" i="39" l="1"/>
  <c r="B52" i="39"/>
  <c r="B51" i="39"/>
  <c r="B41" i="21" s="1"/>
  <c r="B49" i="39"/>
  <c r="P55" i="39"/>
  <c r="Q55" i="39" s="1"/>
  <c r="R55" i="39" s="1"/>
  <c r="S55" i="39" s="1"/>
  <c r="T55" i="39" s="1"/>
  <c r="U55" i="39" s="1"/>
  <c r="V55" i="39" s="1"/>
  <c r="W55" i="39" s="1"/>
  <c r="X55" i="39" s="1"/>
  <c r="Y55" i="39" s="1"/>
  <c r="Z55" i="39" s="1"/>
  <c r="AA55" i="39" s="1"/>
  <c r="B33" i="39"/>
  <c r="B32" i="39"/>
  <c r="B40" i="21" s="1"/>
  <c r="P36" i="39"/>
  <c r="Q36" i="39" s="1"/>
  <c r="R36" i="39" s="1"/>
  <c r="S36" i="39" s="1"/>
  <c r="T36" i="39" s="1"/>
  <c r="U36" i="39" s="1"/>
  <c r="V36" i="39" s="1"/>
  <c r="W36" i="39" s="1"/>
  <c r="X36" i="39" s="1"/>
  <c r="Y36" i="39" s="1"/>
  <c r="Z36" i="39" s="1"/>
  <c r="AA36" i="39" s="1"/>
  <c r="B14" i="39"/>
  <c r="B21" i="39" s="1"/>
  <c r="B39" i="39" l="1"/>
  <c r="B40" i="39"/>
  <c r="B58" i="39"/>
  <c r="B59" i="39"/>
  <c r="B73" i="21"/>
  <c r="C56" i="39"/>
  <c r="C37" i="39"/>
  <c r="D37" i="39" l="1"/>
  <c r="E37" i="39" s="1"/>
  <c r="C40" i="39"/>
  <c r="C57" i="39"/>
  <c r="C58" i="39" s="1"/>
  <c r="C59" i="39"/>
  <c r="C38" i="39"/>
  <c r="C39" i="39" s="1"/>
  <c r="D56" i="39"/>
  <c r="E38" i="39" l="1"/>
  <c r="E40" i="39"/>
  <c r="F37" i="39"/>
  <c r="F40" i="39" s="1"/>
  <c r="E56" i="39"/>
  <c r="E59" i="39" s="1"/>
  <c r="D59" i="39"/>
  <c r="D38" i="39"/>
  <c r="D39" i="39" s="1"/>
  <c r="D40" i="39"/>
  <c r="D57" i="39"/>
  <c r="D58" i="39" s="1"/>
  <c r="E57" i="39"/>
  <c r="F56" i="39" l="1"/>
  <c r="F59" i="39" s="1"/>
  <c r="E39" i="39"/>
  <c r="G37" i="39"/>
  <c r="G40" i="39" s="1"/>
  <c r="F38" i="39"/>
  <c r="F39" i="39" s="1"/>
  <c r="E58" i="39"/>
  <c r="G38" i="39"/>
  <c r="G39" i="39" s="1"/>
  <c r="H37" i="39"/>
  <c r="H40" i="39" s="1"/>
  <c r="G56" i="39" l="1"/>
  <c r="G59" i="39" s="1"/>
  <c r="F57" i="39"/>
  <c r="F58" i="39"/>
  <c r="G57" i="39"/>
  <c r="H56" i="39"/>
  <c r="H59" i="39" s="1"/>
  <c r="H38" i="39"/>
  <c r="H39" i="39" s="1"/>
  <c r="I37" i="39"/>
  <c r="I40" i="39" s="1"/>
  <c r="G58" i="39" l="1"/>
  <c r="H57" i="39"/>
  <c r="I56" i="39"/>
  <c r="I59" i="39" s="1"/>
  <c r="I38" i="39"/>
  <c r="I39" i="39" s="1"/>
  <c r="J37" i="39"/>
  <c r="J40" i="39" s="1"/>
  <c r="H58" i="39" l="1"/>
  <c r="I57" i="39"/>
  <c r="I58" i="39" s="1"/>
  <c r="J56" i="39"/>
  <c r="J59" i="39" s="1"/>
  <c r="K37" i="39"/>
  <c r="K40" i="39" s="1"/>
  <c r="J38" i="39"/>
  <c r="J39" i="39" s="1"/>
  <c r="J57" i="39" l="1"/>
  <c r="J58" i="39" s="1"/>
  <c r="K56" i="39"/>
  <c r="K59" i="39" s="1"/>
  <c r="L37" i="39"/>
  <c r="L40" i="39" s="1"/>
  <c r="K38" i="39"/>
  <c r="K39" i="39" s="1"/>
  <c r="L56" i="39" l="1"/>
  <c r="L59" i="39" s="1"/>
  <c r="K57" i="39"/>
  <c r="K58" i="39" s="1"/>
  <c r="L38" i="39"/>
  <c r="L39" i="39" s="1"/>
  <c r="M37" i="39"/>
  <c r="M40" i="39" s="1"/>
  <c r="L57" i="39" l="1"/>
  <c r="L58" i="39" s="1"/>
  <c r="M56" i="39"/>
  <c r="M59" i="39" s="1"/>
  <c r="M38" i="39"/>
  <c r="M39" i="39" s="1"/>
  <c r="N37" i="39"/>
  <c r="N40" i="39" s="1"/>
  <c r="M57" i="39" l="1"/>
  <c r="M58" i="39" s="1"/>
  <c r="N56" i="39"/>
  <c r="N59" i="39" s="1"/>
  <c r="N38" i="39"/>
  <c r="N39" i="39" s="1"/>
  <c r="O37" i="39"/>
  <c r="O40" i="39" s="1"/>
  <c r="N57" i="39" l="1"/>
  <c r="N58" i="39" s="1"/>
  <c r="O56" i="39"/>
  <c r="O59" i="39" s="1"/>
  <c r="O38" i="39"/>
  <c r="O39" i="39" s="1"/>
  <c r="P37" i="39"/>
  <c r="P40" i="39" s="1"/>
  <c r="O57" i="39" l="1"/>
  <c r="O58" i="39" s="1"/>
  <c r="P56" i="39"/>
  <c r="P59" i="39" s="1"/>
  <c r="P38" i="39"/>
  <c r="P39" i="39" s="1"/>
  <c r="Q37" i="39"/>
  <c r="Q40" i="39" s="1"/>
  <c r="P57" i="39" l="1"/>
  <c r="P58" i="39" s="1"/>
  <c r="Q56" i="39"/>
  <c r="Q59" i="39" s="1"/>
  <c r="Q38" i="39"/>
  <c r="Q39" i="39" s="1"/>
  <c r="R37" i="39"/>
  <c r="R40" i="39" s="1"/>
  <c r="Q57" i="39" l="1"/>
  <c r="Q58" i="39" s="1"/>
  <c r="R56" i="39"/>
  <c r="R59" i="39" s="1"/>
  <c r="R38" i="39"/>
  <c r="R39" i="39" s="1"/>
  <c r="S37" i="39"/>
  <c r="S40" i="39" s="1"/>
  <c r="R57" i="39" l="1"/>
  <c r="R58" i="39" s="1"/>
  <c r="S56" i="39"/>
  <c r="S59" i="39" s="1"/>
  <c r="S38" i="39"/>
  <c r="S39" i="39" s="1"/>
  <c r="T37" i="39"/>
  <c r="T40" i="39" s="1"/>
  <c r="T56" i="39" l="1"/>
  <c r="T59" i="39" s="1"/>
  <c r="S57" i="39"/>
  <c r="S58" i="39" s="1"/>
  <c r="T38" i="39"/>
  <c r="T39" i="39" s="1"/>
  <c r="U37" i="39"/>
  <c r="U40" i="39" s="1"/>
  <c r="T57" i="39" l="1"/>
  <c r="T58" i="39" s="1"/>
  <c r="U56" i="39"/>
  <c r="U59" i="39" s="1"/>
  <c r="U38" i="39"/>
  <c r="U39" i="39" s="1"/>
  <c r="V37" i="39"/>
  <c r="V40" i="39" s="1"/>
  <c r="U57" i="39" l="1"/>
  <c r="U58" i="39" s="1"/>
  <c r="V56" i="39"/>
  <c r="V59" i="39" s="1"/>
  <c r="V38" i="39"/>
  <c r="V39" i="39" s="1"/>
  <c r="W37" i="39"/>
  <c r="W40" i="39" s="1"/>
  <c r="V57" i="39" l="1"/>
  <c r="V58" i="39" s="1"/>
  <c r="W56" i="39"/>
  <c r="W59" i="39" s="1"/>
  <c r="X37" i="39"/>
  <c r="X40" i="39" s="1"/>
  <c r="W38" i="39"/>
  <c r="W39" i="39" s="1"/>
  <c r="W57" i="39" l="1"/>
  <c r="W58" i="39" s="1"/>
  <c r="X56" i="39"/>
  <c r="X59" i="39" s="1"/>
  <c r="X38" i="39"/>
  <c r="X39" i="39" s="1"/>
  <c r="Y37" i="39"/>
  <c r="Y40" i="39" s="1"/>
  <c r="X57" i="39" l="1"/>
  <c r="X58" i="39" s="1"/>
  <c r="Y56" i="39"/>
  <c r="Y59" i="39" s="1"/>
  <c r="Y38" i="39"/>
  <c r="Y39" i="39" s="1"/>
  <c r="Z37" i="39"/>
  <c r="Z40" i="39" s="1"/>
  <c r="Y57" i="39" l="1"/>
  <c r="Y58" i="39" s="1"/>
  <c r="Z56" i="39"/>
  <c r="Z59" i="39" s="1"/>
  <c r="Z38" i="39"/>
  <c r="Z39" i="39" s="1"/>
  <c r="AA37" i="39"/>
  <c r="AA38" i="39" l="1"/>
  <c r="AA40" i="39"/>
  <c r="B41" i="39" s="1"/>
  <c r="Z57" i="39"/>
  <c r="Z58" i="39" s="1"/>
  <c r="AA56" i="39"/>
  <c r="AA39" i="39"/>
  <c r="AA57" i="39" l="1"/>
  <c r="AA59" i="39"/>
  <c r="B60" i="39" s="1"/>
  <c r="AA58" i="39"/>
  <c r="C162" i="37" l="1"/>
  <c r="E162" i="37" s="1"/>
  <c r="E163" i="37" s="1"/>
  <c r="C163" i="37"/>
  <c r="B168" i="37"/>
  <c r="C168" i="37"/>
  <c r="D168" i="37"/>
  <c r="E168" i="37"/>
  <c r="F168" i="37"/>
  <c r="G168" i="37"/>
  <c r="H168" i="37"/>
  <c r="I168" i="37"/>
  <c r="J168" i="37"/>
  <c r="K168" i="37"/>
  <c r="L168" i="37"/>
  <c r="M168" i="37"/>
  <c r="N168" i="37"/>
  <c r="O168" i="37"/>
  <c r="B169" i="37"/>
  <c r="C169" i="37"/>
  <c r="D169" i="37"/>
  <c r="E169" i="37"/>
  <c r="F169" i="37"/>
  <c r="G169" i="37"/>
  <c r="H169" i="37"/>
  <c r="I169" i="37"/>
  <c r="J169" i="37"/>
  <c r="K169" i="37"/>
  <c r="L169" i="37"/>
  <c r="M169" i="37"/>
  <c r="N169" i="37"/>
  <c r="O169" i="37"/>
  <c r="B170" i="37"/>
  <c r="G175" i="37" s="1"/>
  <c r="L177" i="37" s="1"/>
  <c r="C170" i="37"/>
  <c r="D170" i="37"/>
  <c r="E170" i="37"/>
  <c r="F170" i="37"/>
  <c r="G170" i="37"/>
  <c r="H170" i="37"/>
  <c r="I170" i="37"/>
  <c r="J170" i="37"/>
  <c r="K170" i="37"/>
  <c r="L170" i="37"/>
  <c r="M170" i="37"/>
  <c r="N170" i="37"/>
  <c r="O170" i="37"/>
  <c r="B171" i="37"/>
  <c r="C171" i="37"/>
  <c r="D171" i="37"/>
  <c r="E171" i="37"/>
  <c r="F171" i="37"/>
  <c r="G171" i="37"/>
  <c r="H171" i="37"/>
  <c r="I171" i="37"/>
  <c r="J171" i="37"/>
  <c r="K171" i="37"/>
  <c r="L171" i="37"/>
  <c r="M171" i="37"/>
  <c r="N171" i="37"/>
  <c r="O171" i="37"/>
  <c r="B172" i="37"/>
  <c r="C172" i="37"/>
  <c r="D172" i="37"/>
  <c r="E172" i="37"/>
  <c r="F172" i="37"/>
  <c r="G172" i="37"/>
  <c r="H172" i="37"/>
  <c r="I172" i="37"/>
  <c r="J172" i="37"/>
  <c r="K172" i="37"/>
  <c r="L172" i="37"/>
  <c r="M172" i="37"/>
  <c r="N172" i="37"/>
  <c r="O172" i="37"/>
  <c r="C180" i="37"/>
  <c r="D180" i="37"/>
  <c r="E180" i="37"/>
  <c r="F180" i="37"/>
  <c r="G180" i="37"/>
  <c r="H180" i="37"/>
  <c r="I180" i="37"/>
  <c r="J180" i="37"/>
  <c r="K180" i="37"/>
  <c r="L180" i="37"/>
  <c r="M180" i="37"/>
  <c r="N180" i="37"/>
  <c r="H19" i="9"/>
  <c r="B35" i="10"/>
  <c r="B36" i="10" s="1"/>
  <c r="C35" i="10"/>
  <c r="H60" i="29"/>
  <c r="N27" i="21"/>
  <c r="N26" i="21"/>
  <c r="N25" i="21"/>
  <c r="N24" i="21"/>
  <c r="N23" i="21"/>
  <c r="N22" i="21"/>
  <c r="N21" i="21"/>
  <c r="N20" i="21"/>
  <c r="B55" i="16"/>
  <c r="M34" i="16"/>
  <c r="L34" i="16"/>
  <c r="K34" i="16"/>
  <c r="J34" i="16"/>
  <c r="E26" i="16"/>
  <c r="F26" i="16"/>
  <c r="E29" i="16"/>
  <c r="F29" i="16"/>
  <c r="E33" i="16"/>
  <c r="F33" i="16"/>
  <c r="E36" i="16"/>
  <c r="F36" i="16"/>
  <c r="E38" i="16"/>
  <c r="F38" i="16"/>
  <c r="F76" i="30"/>
  <c r="F75" i="30"/>
  <c r="F73" i="30"/>
  <c r="F72" i="30"/>
  <c r="F70" i="30"/>
  <c r="F69" i="30"/>
  <c r="I71" i="30"/>
  <c r="I74" i="30"/>
  <c r="K33" i="30"/>
  <c r="L33" i="30"/>
  <c r="M33" i="30" s="1"/>
  <c r="N33" i="30" s="1"/>
  <c r="O33" i="30" s="1"/>
  <c r="P33" i="30" s="1"/>
  <c r="Q33" i="30" s="1"/>
  <c r="R33" i="30" s="1"/>
  <c r="S33" i="30" s="1"/>
  <c r="T33" i="30" s="1"/>
  <c r="U33" i="30" s="1"/>
  <c r="V33" i="30" s="1"/>
  <c r="W33" i="30" s="1"/>
  <c r="X33" i="30" s="1"/>
  <c r="Y33" i="30" s="1"/>
  <c r="Z33" i="30" s="1"/>
  <c r="AA33" i="30" s="1"/>
  <c r="AB33" i="30" s="1"/>
  <c r="AC33" i="30" s="1"/>
  <c r="AD33" i="30" s="1"/>
  <c r="AE33" i="30" s="1"/>
  <c r="AF33" i="30" s="1"/>
  <c r="AG33" i="30" s="1"/>
  <c r="AH33" i="30" s="1"/>
  <c r="AI33" i="30" s="1"/>
  <c r="AJ33" i="30" s="1"/>
  <c r="AK33" i="30" s="1"/>
  <c r="AL33" i="30" s="1"/>
  <c r="AM33" i="30" s="1"/>
  <c r="AN33" i="30" s="1"/>
  <c r="AO33" i="30" s="1"/>
  <c r="AP33" i="30" s="1"/>
  <c r="AQ33" i="30" s="1"/>
  <c r="AR33" i="30" s="1"/>
  <c r="AS33" i="30" s="1"/>
  <c r="AT33" i="30" s="1"/>
  <c r="AU33" i="30" s="1"/>
  <c r="AV33" i="30" s="1"/>
  <c r="AW33" i="30" s="1"/>
  <c r="AX33" i="30" s="1"/>
  <c r="AY33" i="30" s="1"/>
  <c r="AZ33" i="30" s="1"/>
  <c r="BA33" i="30" s="1"/>
  <c r="BB33" i="30" s="1"/>
  <c r="BC33" i="30" s="1"/>
  <c r="BD33" i="30" s="1"/>
  <c r="BE33" i="30" s="1"/>
  <c r="BF33" i="30" s="1"/>
  <c r="BG33" i="30" s="1"/>
  <c r="BH33" i="30" s="1"/>
  <c r="BI33" i="30" s="1"/>
  <c r="BJ33" i="30" s="1"/>
  <c r="BK33" i="30" s="1"/>
  <c r="BL33" i="30" s="1"/>
  <c r="BM33" i="30" s="1"/>
  <c r="B7" i="13"/>
  <c r="C7" i="13" s="1"/>
  <c r="B4" i="23"/>
  <c r="E37" i="23" s="1"/>
  <c r="G4" i="40"/>
  <c r="G6" i="40"/>
  <c r="H6" i="40"/>
  <c r="G7" i="40"/>
  <c r="H7" i="40"/>
  <c r="I26" i="40" s="1"/>
  <c r="G8" i="40"/>
  <c r="H8" i="40"/>
  <c r="G9" i="40"/>
  <c r="H9" i="40"/>
  <c r="I28" i="40" s="1"/>
  <c r="G10" i="40"/>
  <c r="H10" i="40"/>
  <c r="G11" i="40"/>
  <c r="H11" i="40"/>
  <c r="I30" i="40" s="1"/>
  <c r="G12" i="40"/>
  <c r="H12" i="40"/>
  <c r="G13" i="40"/>
  <c r="H13" i="40"/>
  <c r="I32" i="40" s="1"/>
  <c r="G14" i="40"/>
  <c r="H14" i="40"/>
  <c r="G15" i="40"/>
  <c r="H15" i="40"/>
  <c r="I38" i="40" s="1"/>
  <c r="I46" i="40" s="1"/>
  <c r="G16" i="40"/>
  <c r="H16" i="40"/>
  <c r="G17" i="40"/>
  <c r="H17" i="40"/>
  <c r="I40" i="40" s="1"/>
  <c r="I48" i="40" s="1"/>
  <c r="G18" i="40"/>
  <c r="H18" i="40"/>
  <c r="G19" i="40"/>
  <c r="H19" i="40"/>
  <c r="G20" i="40"/>
  <c r="H20" i="40"/>
  <c r="G21" i="40"/>
  <c r="I25" i="40"/>
  <c r="J25" i="40"/>
  <c r="K25" i="40"/>
  <c r="L25" i="40"/>
  <c r="M25" i="40"/>
  <c r="N25" i="40"/>
  <c r="O25" i="40"/>
  <c r="P25" i="40"/>
  <c r="Q25" i="40"/>
  <c r="R25" i="40"/>
  <c r="S25" i="40"/>
  <c r="T25" i="40"/>
  <c r="U25" i="40"/>
  <c r="J26" i="40"/>
  <c r="K26" i="40"/>
  <c r="L26" i="40"/>
  <c r="M26" i="40"/>
  <c r="N26" i="40"/>
  <c r="O26" i="40"/>
  <c r="P26" i="40"/>
  <c r="Q26" i="40"/>
  <c r="R26" i="40"/>
  <c r="S26" i="40"/>
  <c r="T26" i="40"/>
  <c r="U26" i="40"/>
  <c r="I27" i="40"/>
  <c r="J27" i="40"/>
  <c r="K27" i="40"/>
  <c r="L27" i="40"/>
  <c r="M27" i="40"/>
  <c r="N27" i="40"/>
  <c r="O27" i="40"/>
  <c r="P27" i="40"/>
  <c r="Q27" i="40"/>
  <c r="R27" i="40"/>
  <c r="S27" i="40"/>
  <c r="T27" i="40"/>
  <c r="U27" i="40"/>
  <c r="J28" i="40"/>
  <c r="K28" i="40"/>
  <c r="L28" i="40"/>
  <c r="M28" i="40"/>
  <c r="N28" i="40"/>
  <c r="O28" i="40"/>
  <c r="P28" i="40"/>
  <c r="Q28" i="40"/>
  <c r="R28" i="40"/>
  <c r="S28" i="40"/>
  <c r="T28" i="40"/>
  <c r="U28" i="40"/>
  <c r="I29" i="40"/>
  <c r="J29" i="40"/>
  <c r="K29" i="40"/>
  <c r="L29" i="40"/>
  <c r="M29" i="40"/>
  <c r="N29" i="40"/>
  <c r="O29" i="40"/>
  <c r="P29" i="40"/>
  <c r="Q29" i="40"/>
  <c r="R29" i="40"/>
  <c r="S29" i="40"/>
  <c r="T29" i="40"/>
  <c r="U29" i="40"/>
  <c r="J30" i="40"/>
  <c r="K30" i="40"/>
  <c r="L30" i="40"/>
  <c r="L34" i="40" s="1"/>
  <c r="M30" i="40"/>
  <c r="N30" i="40"/>
  <c r="O30" i="40"/>
  <c r="P30" i="40"/>
  <c r="P34" i="40" s="1"/>
  <c r="Q30" i="40"/>
  <c r="R30" i="40"/>
  <c r="S30" i="40"/>
  <c r="T30" i="40"/>
  <c r="T34" i="40" s="1"/>
  <c r="U30" i="40"/>
  <c r="I31" i="40"/>
  <c r="J31" i="40"/>
  <c r="K31" i="40"/>
  <c r="K34" i="40" s="1"/>
  <c r="L31" i="40"/>
  <c r="M31" i="40"/>
  <c r="N31" i="40"/>
  <c r="O31" i="40"/>
  <c r="O34" i="40" s="1"/>
  <c r="P31" i="40"/>
  <c r="Q31" i="40"/>
  <c r="R31" i="40"/>
  <c r="S31" i="40"/>
  <c r="S34" i="40" s="1"/>
  <c r="T31" i="40"/>
  <c r="U31" i="40"/>
  <c r="J32" i="40"/>
  <c r="K32" i="40"/>
  <c r="L32" i="40"/>
  <c r="M32" i="40"/>
  <c r="N32" i="40"/>
  <c r="O32" i="40"/>
  <c r="P32" i="40"/>
  <c r="Q32" i="40"/>
  <c r="R32" i="40"/>
  <c r="S32" i="40"/>
  <c r="T32" i="40"/>
  <c r="U32" i="40"/>
  <c r="J34" i="40"/>
  <c r="J45" i="40" s="1"/>
  <c r="M34" i="40"/>
  <c r="N34" i="40"/>
  <c r="N45" i="40" s="1"/>
  <c r="Q34" i="40"/>
  <c r="R34" i="40"/>
  <c r="R45" i="40" s="1"/>
  <c r="U34" i="40"/>
  <c r="I37" i="40"/>
  <c r="I45" i="40" s="1"/>
  <c r="J37" i="40"/>
  <c r="K37" i="40"/>
  <c r="L37" i="40"/>
  <c r="M37" i="40"/>
  <c r="M45" i="40" s="1"/>
  <c r="N37" i="40"/>
  <c r="O37" i="40"/>
  <c r="P37" i="40"/>
  <c r="Q37" i="40"/>
  <c r="Q45" i="40" s="1"/>
  <c r="R37" i="40"/>
  <c r="S37" i="40"/>
  <c r="T37" i="40"/>
  <c r="U37" i="40"/>
  <c r="U45" i="40" s="1"/>
  <c r="V37" i="40"/>
  <c r="J38" i="40"/>
  <c r="K38" i="40"/>
  <c r="L38" i="40"/>
  <c r="M38" i="40"/>
  <c r="N38" i="40"/>
  <c r="O38" i="40"/>
  <c r="O46" i="40" s="1"/>
  <c r="P38" i="40"/>
  <c r="Q38" i="40"/>
  <c r="R38" i="40"/>
  <c r="S38" i="40"/>
  <c r="S46" i="40" s="1"/>
  <c r="T38" i="40"/>
  <c r="U38" i="40"/>
  <c r="V38" i="40"/>
  <c r="I39" i="40"/>
  <c r="I47" i="40" s="1"/>
  <c r="J39" i="40"/>
  <c r="K39" i="40"/>
  <c r="L39" i="40"/>
  <c r="M39" i="40"/>
  <c r="M47" i="40" s="1"/>
  <c r="N39" i="40"/>
  <c r="O39" i="40"/>
  <c r="P39" i="40"/>
  <c r="Q39" i="40"/>
  <c r="Q47" i="40" s="1"/>
  <c r="R39" i="40"/>
  <c r="S39" i="40"/>
  <c r="T39" i="40"/>
  <c r="U39" i="40"/>
  <c r="U47" i="40" s="1"/>
  <c r="V39" i="40"/>
  <c r="J40" i="40"/>
  <c r="K40" i="40"/>
  <c r="L40" i="40"/>
  <c r="M40" i="40"/>
  <c r="N40" i="40"/>
  <c r="O40" i="40"/>
  <c r="P40" i="40"/>
  <c r="Q40" i="40"/>
  <c r="R40" i="40"/>
  <c r="S40" i="40"/>
  <c r="T40" i="40"/>
  <c r="U40" i="40"/>
  <c r="V40" i="40"/>
  <c r="I41" i="40"/>
  <c r="I49" i="40" s="1"/>
  <c r="J41" i="40"/>
  <c r="K41" i="40"/>
  <c r="L41" i="40"/>
  <c r="M41" i="40"/>
  <c r="M49" i="40" s="1"/>
  <c r="N41" i="40"/>
  <c r="O41" i="40"/>
  <c r="P41" i="40"/>
  <c r="Q41" i="40"/>
  <c r="Q49" i="40" s="1"/>
  <c r="R41" i="40"/>
  <c r="S41" i="40"/>
  <c r="T41" i="40"/>
  <c r="U41" i="40"/>
  <c r="U49" i="40" s="1"/>
  <c r="V41" i="40"/>
  <c r="M46" i="40"/>
  <c r="Q46" i="40"/>
  <c r="U46" i="40"/>
  <c r="M48" i="40"/>
  <c r="Q48" i="40"/>
  <c r="U48" i="40"/>
  <c r="E18" i="13"/>
  <c r="F18" i="13" s="1"/>
  <c r="G18" i="13" s="1"/>
  <c r="H18" i="13" s="1"/>
  <c r="I18" i="13" s="1"/>
  <c r="B18" i="13"/>
  <c r="C18" i="13" s="1"/>
  <c r="E17" i="13"/>
  <c r="F17" i="13" s="1"/>
  <c r="G17" i="13" s="1"/>
  <c r="H17" i="13" s="1"/>
  <c r="I17" i="13" s="1"/>
  <c r="B17" i="13"/>
  <c r="C17" i="13" s="1"/>
  <c r="E16" i="13"/>
  <c r="F16" i="13" s="1"/>
  <c r="G16" i="13" s="1"/>
  <c r="H16" i="13" s="1"/>
  <c r="I16" i="13" s="1"/>
  <c r="B16" i="13"/>
  <c r="C16" i="13" s="1"/>
  <c r="E15" i="13"/>
  <c r="F15" i="13" s="1"/>
  <c r="G15" i="13" s="1"/>
  <c r="H15" i="13" s="1"/>
  <c r="I15" i="13" s="1"/>
  <c r="B15" i="13"/>
  <c r="C15" i="13" s="1"/>
  <c r="E14" i="13"/>
  <c r="F14" i="13" s="1"/>
  <c r="G14" i="13" s="1"/>
  <c r="H14" i="13" s="1"/>
  <c r="I14" i="13" s="1"/>
  <c r="B14" i="13"/>
  <c r="C14" i="13" s="1"/>
  <c r="B10" i="13"/>
  <c r="E6" i="13"/>
  <c r="F6" i="13" s="1"/>
  <c r="G6" i="13" s="1"/>
  <c r="H6" i="13" s="1"/>
  <c r="I6" i="13" s="1"/>
  <c r="B6" i="13"/>
  <c r="C6" i="13" s="1"/>
  <c r="F5" i="13"/>
  <c r="G5" i="13" s="1"/>
  <c r="H5" i="13" s="1"/>
  <c r="I5" i="13" s="1"/>
  <c r="B5" i="13"/>
  <c r="C5" i="13" s="1"/>
  <c r="D16" i="26"/>
  <c r="D15" i="26"/>
  <c r="D14" i="26"/>
  <c r="D13" i="26"/>
  <c r="D12" i="26"/>
  <c r="D11" i="26"/>
  <c r="D10" i="26"/>
  <c r="D9" i="26"/>
  <c r="D8" i="26"/>
  <c r="D7" i="26"/>
  <c r="D6" i="26"/>
  <c r="D5" i="26"/>
  <c r="D4" i="26"/>
  <c r="D3" i="26"/>
  <c r="G3" i="26" s="1"/>
  <c r="C13" i="20" s="1"/>
  <c r="D13" i="20" s="1"/>
  <c r="AN8" i="35"/>
  <c r="AN7" i="35"/>
  <c r="N5" i="35"/>
  <c r="N4" i="35"/>
  <c r="N3" i="35"/>
  <c r="N2" i="35"/>
  <c r="C46" i="18"/>
  <c r="D46" i="18"/>
  <c r="B47" i="18"/>
  <c r="B48" i="18" s="1"/>
  <c r="B46" i="18"/>
  <c r="C49" i="9"/>
  <c r="D49" i="9"/>
  <c r="E49" i="9"/>
  <c r="F49" i="9"/>
  <c r="G49" i="9"/>
  <c r="H49" i="9"/>
  <c r="I49" i="9"/>
  <c r="C50" i="9"/>
  <c r="D50" i="9"/>
  <c r="E50" i="9"/>
  <c r="F50" i="9"/>
  <c r="G50" i="9"/>
  <c r="H50" i="9"/>
  <c r="I50" i="9"/>
  <c r="C52" i="9"/>
  <c r="D52" i="9"/>
  <c r="E52" i="9"/>
  <c r="F52" i="9"/>
  <c r="G52" i="9"/>
  <c r="H52" i="9"/>
  <c r="I52" i="9"/>
  <c r="C55" i="9"/>
  <c r="D55" i="9"/>
  <c r="E55" i="9"/>
  <c r="F55" i="9"/>
  <c r="G55" i="9"/>
  <c r="H55" i="9"/>
  <c r="I55" i="9"/>
  <c r="C57" i="9"/>
  <c r="D57" i="9"/>
  <c r="E57" i="9"/>
  <c r="F57" i="9"/>
  <c r="G57" i="9"/>
  <c r="H57" i="9"/>
  <c r="I57" i="9"/>
  <c r="J20" i="24"/>
  <c r="F20" i="9"/>
  <c r="A21" i="11"/>
  <c r="A36" i="9"/>
  <c r="D42" i="23"/>
  <c r="E42" i="23" s="1"/>
  <c r="D41" i="23"/>
  <c r="D40" i="23"/>
  <c r="D39" i="23"/>
  <c r="D38" i="23"/>
  <c r="E38" i="23" s="1"/>
  <c r="C32" i="23"/>
  <c r="C26" i="23"/>
  <c r="D26" i="23" s="1"/>
  <c r="C20" i="23"/>
  <c r="D20" i="23" s="1"/>
  <c r="C16" i="23"/>
  <c r="F15" i="12"/>
  <c r="F10" i="12"/>
  <c r="O7" i="16"/>
  <c r="O8" i="16" s="1"/>
  <c r="B32" i="21"/>
  <c r="D4" i="9"/>
  <c r="D3" i="9"/>
  <c r="B3" i="9" s="1"/>
  <c r="J8" i="20"/>
  <c r="D33" i="23"/>
  <c r="C17" i="16"/>
  <c r="I25" i="1"/>
  <c r="A42" i="9"/>
  <c r="A41" i="9"/>
  <c r="A40" i="9"/>
  <c r="A34" i="9"/>
  <c r="A35" i="9"/>
  <c r="A38" i="9"/>
  <c r="A33" i="9"/>
  <c r="A11" i="9"/>
  <c r="A10" i="9"/>
  <c r="A9" i="9"/>
  <c r="A4" i="9"/>
  <c r="A5" i="9"/>
  <c r="A3" i="9"/>
  <c r="E25" i="9"/>
  <c r="A32" i="13"/>
  <c r="A33" i="13"/>
  <c r="A34" i="13"/>
  <c r="A31" i="13"/>
  <c r="A24" i="13"/>
  <c r="A25" i="13"/>
  <c r="A23" i="13"/>
  <c r="A35" i="12"/>
  <c r="A34" i="15" s="1"/>
  <c r="A36" i="12"/>
  <c r="A35" i="15" s="1"/>
  <c r="A34" i="12"/>
  <c r="A33" i="15" s="1"/>
  <c r="A29" i="12"/>
  <c r="A28" i="15" s="1"/>
  <c r="A30" i="12"/>
  <c r="A29" i="15" s="1"/>
  <c r="A31" i="12"/>
  <c r="A30" i="15" s="1"/>
  <c r="A28" i="12"/>
  <c r="A27" i="15" s="1"/>
  <c r="A25" i="12"/>
  <c r="A24" i="15" s="1"/>
  <c r="A24" i="12"/>
  <c r="A23" i="15" s="1"/>
  <c r="A19" i="15"/>
  <c r="G21" i="23"/>
  <c r="C29" i="23"/>
  <c r="D15" i="23"/>
  <c r="C27" i="23"/>
  <c r="C36" i="23"/>
  <c r="C35" i="23"/>
  <c r="D18" i="23"/>
  <c r="B9" i="23"/>
  <c r="B5" i="23"/>
  <c r="J38" i="16"/>
  <c r="K38" i="16"/>
  <c r="L38" i="16"/>
  <c r="M38" i="16"/>
  <c r="J36" i="16"/>
  <c r="K36" i="16"/>
  <c r="L36" i="16"/>
  <c r="M36" i="16"/>
  <c r="J33" i="16"/>
  <c r="K33" i="16"/>
  <c r="L33" i="16"/>
  <c r="M33" i="16"/>
  <c r="D26" i="16"/>
  <c r="F50" i="29"/>
  <c r="C18" i="16"/>
  <c r="E41" i="23"/>
  <c r="B48" i="16"/>
  <c r="B49" i="16"/>
  <c r="B50" i="16"/>
  <c r="B51" i="16"/>
  <c r="B52" i="16"/>
  <c r="B53" i="16"/>
  <c r="B54" i="16"/>
  <c r="B56" i="16"/>
  <c r="B57" i="16"/>
  <c r="B58" i="16"/>
  <c r="B59" i="16"/>
  <c r="B60" i="16"/>
  <c r="B61" i="16"/>
  <c r="B62" i="16"/>
  <c r="B47" i="16"/>
  <c r="J31" i="16"/>
  <c r="K31" i="16"/>
  <c r="L31" i="16"/>
  <c r="M31" i="16"/>
  <c r="A17" i="11"/>
  <c r="A18" i="11"/>
  <c r="A16" i="15" s="1"/>
  <c r="A19" i="11"/>
  <c r="A17" i="15" s="1"/>
  <c r="A20" i="11"/>
  <c r="A18" i="15" s="1"/>
  <c r="A14" i="15"/>
  <c r="K67" i="30"/>
  <c r="L67" i="30" s="1"/>
  <c r="M67" i="30" s="1"/>
  <c r="N67" i="30" s="1"/>
  <c r="O67" i="30" s="1"/>
  <c r="P67" i="30" s="1"/>
  <c r="Q67" i="30" s="1"/>
  <c r="R67" i="30" s="1"/>
  <c r="S67" i="30" s="1"/>
  <c r="T67" i="30" s="1"/>
  <c r="U67" i="30" s="1"/>
  <c r="V67" i="30" s="1"/>
  <c r="W67" i="30" s="1"/>
  <c r="X67" i="30" s="1"/>
  <c r="Y67" i="30" s="1"/>
  <c r="Z67" i="30" s="1"/>
  <c r="AA67" i="30" s="1"/>
  <c r="AB67" i="30" s="1"/>
  <c r="AC67" i="30" s="1"/>
  <c r="AD67" i="30" s="1"/>
  <c r="AE67" i="30" s="1"/>
  <c r="AF67" i="30" s="1"/>
  <c r="AG67" i="30" s="1"/>
  <c r="AH67" i="30" s="1"/>
  <c r="AI67" i="30" s="1"/>
  <c r="AJ67" i="30" s="1"/>
  <c r="AK67" i="30" s="1"/>
  <c r="C5" i="10"/>
  <c r="D5" i="10" s="1"/>
  <c r="C27" i="21"/>
  <c r="I21" i="21"/>
  <c r="J21" i="21"/>
  <c r="E21" i="21"/>
  <c r="F21" i="21"/>
  <c r="G21" i="21"/>
  <c r="H21" i="21"/>
  <c r="D21" i="21"/>
  <c r="D11" i="28"/>
  <c r="C11" i="28"/>
  <c r="B11" i="28"/>
  <c r="A11" i="28"/>
  <c r="G8" i="20"/>
  <c r="C13" i="24"/>
  <c r="D26" i="10"/>
  <c r="B23" i="23"/>
  <c r="B20" i="23"/>
  <c r="M30" i="16"/>
  <c r="M28" i="16"/>
  <c r="M27" i="16"/>
  <c r="L30" i="16"/>
  <c r="L28" i="16"/>
  <c r="L27" i="16"/>
  <c r="K30" i="16"/>
  <c r="K28" i="16"/>
  <c r="K27" i="16"/>
  <c r="J30" i="16"/>
  <c r="J28" i="16"/>
  <c r="J27" i="16"/>
  <c r="F7" i="16"/>
  <c r="F8" i="16" s="1"/>
  <c r="I7" i="16"/>
  <c r="I8" i="16" s="1"/>
  <c r="H7" i="16"/>
  <c r="H8" i="16" s="1"/>
  <c r="G7" i="16"/>
  <c r="G8" i="16" s="1"/>
  <c r="L7" i="16"/>
  <c r="L8" i="16" s="1"/>
  <c r="M7" i="16"/>
  <c r="M8" i="16" s="1"/>
  <c r="D7" i="16"/>
  <c r="D8" i="16"/>
  <c r="G27" i="16" s="1"/>
  <c r="S27" i="16" s="1"/>
  <c r="E7" i="16"/>
  <c r="E8" i="16" s="1"/>
  <c r="K7" i="16"/>
  <c r="K8" i="16" s="1"/>
  <c r="N7" i="16"/>
  <c r="N8" i="16"/>
  <c r="G39" i="16" s="1"/>
  <c r="P7" i="16"/>
  <c r="P8" i="16" s="1"/>
  <c r="Q7" i="16"/>
  <c r="Q8" i="16" s="1"/>
  <c r="J7" i="16"/>
  <c r="J8" i="16" s="1"/>
  <c r="I14" i="1"/>
  <c r="B107" i="1" s="1"/>
  <c r="I16" i="1"/>
  <c r="I17" i="1"/>
  <c r="I18" i="1"/>
  <c r="I19" i="1"/>
  <c r="I20" i="1"/>
  <c r="I21" i="1"/>
  <c r="I22" i="1"/>
  <c r="I23" i="1"/>
  <c r="I24" i="1"/>
  <c r="I26" i="1"/>
  <c r="I27" i="1"/>
  <c r="I28" i="1"/>
  <c r="I29" i="1"/>
  <c r="I30" i="1"/>
  <c r="I31" i="1"/>
  <c r="I32" i="1"/>
  <c r="I33" i="1"/>
  <c r="I34" i="1"/>
  <c r="I35" i="1"/>
  <c r="I36" i="1"/>
  <c r="I37" i="1"/>
  <c r="I38" i="1"/>
  <c r="B113" i="1" s="1"/>
  <c r="I39" i="1"/>
  <c r="I40" i="1"/>
  <c r="I41" i="1"/>
  <c r="B115" i="1"/>
  <c r="B117"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E14" i="1"/>
  <c r="E15" i="1"/>
  <c r="E16" i="1"/>
  <c r="E17" i="1"/>
  <c r="E18" i="1"/>
  <c r="E19" i="1"/>
  <c r="E20" i="1"/>
  <c r="E21" i="1"/>
  <c r="H21" i="1" s="1"/>
  <c r="E22" i="1"/>
  <c r="H22" i="1" s="1"/>
  <c r="E23" i="1"/>
  <c r="E24" i="1"/>
  <c r="E25" i="1"/>
  <c r="E26" i="1"/>
  <c r="H26" i="1" s="1"/>
  <c r="E27" i="1"/>
  <c r="E28" i="1"/>
  <c r="E29" i="1"/>
  <c r="H29" i="1" s="1"/>
  <c r="E30" i="1"/>
  <c r="H30" i="1" s="1"/>
  <c r="E31" i="1"/>
  <c r="E32" i="1"/>
  <c r="E33" i="1"/>
  <c r="H33" i="1" s="1"/>
  <c r="E34" i="1"/>
  <c r="H34" i="1" s="1"/>
  <c r="E35" i="1"/>
  <c r="E36" i="1"/>
  <c r="E37" i="1"/>
  <c r="H37" i="1" s="1"/>
  <c r="E38" i="1"/>
  <c r="H38" i="1" s="1"/>
  <c r="E39" i="1"/>
  <c r="E40" i="1"/>
  <c r="E41" i="1"/>
  <c r="H41" i="1" s="1"/>
  <c r="E42" i="1"/>
  <c r="H42" i="1" s="1"/>
  <c r="E43" i="1"/>
  <c r="E44" i="1"/>
  <c r="E45" i="1"/>
  <c r="E46" i="1"/>
  <c r="E47" i="1"/>
  <c r="E48" i="1"/>
  <c r="E49" i="1"/>
  <c r="E50" i="1"/>
  <c r="E51" i="1"/>
  <c r="E52" i="1"/>
  <c r="E53" i="1"/>
  <c r="E54" i="1"/>
  <c r="C37" i="10"/>
  <c r="G35" i="10"/>
  <c r="F35" i="10"/>
  <c r="E35" i="10"/>
  <c r="D35" i="10"/>
  <c r="D37" i="10"/>
  <c r="H25" i="1"/>
  <c r="J26" i="16"/>
  <c r="J29" i="16"/>
  <c r="K26" i="16"/>
  <c r="K29" i="16"/>
  <c r="L26" i="16"/>
  <c r="L29" i="16"/>
  <c r="M26" i="16"/>
  <c r="M29" i="16"/>
  <c r="D32" i="23"/>
  <c r="D31" i="23"/>
  <c r="D34" i="23"/>
  <c r="D28" i="23"/>
  <c r="D25" i="23"/>
  <c r="D17" i="23"/>
  <c r="D36" i="23"/>
  <c r="D24" i="23"/>
  <c r="D30" i="23"/>
  <c r="D35" i="23"/>
  <c r="D22" i="23"/>
  <c r="D29" i="23"/>
  <c r="D19" i="23"/>
  <c r="D21" i="23"/>
  <c r="D27" i="23"/>
  <c r="D14" i="16"/>
  <c r="I27" i="16" s="1"/>
  <c r="D15" i="16"/>
  <c r="H27" i="16" s="1"/>
  <c r="O27" i="16" s="1"/>
  <c r="E37" i="10"/>
  <c r="D33" i="20"/>
  <c r="D32" i="20"/>
  <c r="D34" i="20"/>
  <c r="D31" i="20"/>
  <c r="D36" i="20" s="1"/>
  <c r="D35" i="20"/>
  <c r="A3" i="35"/>
  <c r="G3" i="35"/>
  <c r="G4" i="35"/>
  <c r="A4" i="35"/>
  <c r="A5" i="35"/>
  <c r="G5" i="35"/>
  <c r="G2" i="35"/>
  <c r="A2" i="35"/>
  <c r="AG7" i="35"/>
  <c r="A7" i="35"/>
  <c r="A8" i="35"/>
  <c r="AG8" i="35"/>
  <c r="F10" i="13" l="1"/>
  <c r="C10" i="13"/>
  <c r="D16" i="23"/>
  <c r="C43" i="23"/>
  <c r="N14" i="16"/>
  <c r="I39" i="16" s="1"/>
  <c r="N15" i="16"/>
  <c r="H39" i="16" s="1"/>
  <c r="C20" i="9"/>
  <c r="C9" i="9"/>
  <c r="B40" i="9" s="1"/>
  <c r="B55" i="9" s="1"/>
  <c r="C11" i="9"/>
  <c r="G7" i="20"/>
  <c r="F17" i="12"/>
  <c r="B6" i="12" s="1"/>
  <c r="E38" i="10"/>
  <c r="P27" i="16"/>
  <c r="B38" i="10"/>
  <c r="C45" i="16"/>
  <c r="B34" i="12"/>
  <c r="B33" i="15" s="1"/>
  <c r="G41" i="16"/>
  <c r="Q14" i="16"/>
  <c r="I41" i="16" s="1"/>
  <c r="Q15" i="16"/>
  <c r="H41" i="16" s="1"/>
  <c r="M15" i="16"/>
  <c r="M14" i="16"/>
  <c r="K14" i="16"/>
  <c r="K15" i="16"/>
  <c r="G31" i="16"/>
  <c r="Q31" i="16" s="1"/>
  <c r="H14" i="16"/>
  <c r="I31" i="16" s="1"/>
  <c r="P31" i="16" s="1"/>
  <c r="H15" i="16"/>
  <c r="H31" i="16" s="1"/>
  <c r="O31" i="16" s="1"/>
  <c r="T27" i="16"/>
  <c r="W39" i="16"/>
  <c r="X39" i="16" s="1"/>
  <c r="H69" i="30" s="1"/>
  <c r="I69" i="30" s="1"/>
  <c r="B25" i="12"/>
  <c r="B24" i="15" s="1"/>
  <c r="B35" i="12"/>
  <c r="B34" i="15" s="1"/>
  <c r="B36" i="12"/>
  <c r="B35" i="15" s="1"/>
  <c r="C10" i="9"/>
  <c r="F41" i="9" s="1"/>
  <c r="F56" i="9" s="1"/>
  <c r="F21" i="9"/>
  <c r="H21" i="9"/>
  <c r="B4" i="9" s="1"/>
  <c r="C4" i="9" s="1"/>
  <c r="B34" i="9" s="1"/>
  <c r="H17" i="1"/>
  <c r="H18" i="1"/>
  <c r="H14" i="1"/>
  <c r="H43" i="1"/>
  <c r="I42" i="1"/>
  <c r="B111" i="1"/>
  <c r="B110" i="1"/>
  <c r="B109" i="1"/>
  <c r="B108" i="1"/>
  <c r="H15" i="1"/>
  <c r="H32" i="1"/>
  <c r="H24" i="1"/>
  <c r="B105" i="1"/>
  <c r="B112" i="1"/>
  <c r="B106" i="1"/>
  <c r="H51" i="1"/>
  <c r="H35" i="1"/>
  <c r="H39" i="1"/>
  <c r="I58" i="1"/>
  <c r="H31" i="1"/>
  <c r="H19" i="1"/>
  <c r="H23" i="1"/>
  <c r="H40" i="1"/>
  <c r="H36" i="1"/>
  <c r="H27" i="1"/>
  <c r="H20" i="1"/>
  <c r="I59" i="1"/>
  <c r="H28" i="1"/>
  <c r="H16" i="1"/>
  <c r="H52" i="1"/>
  <c r="B84" i="21"/>
  <c r="G33" i="13"/>
  <c r="F33" i="13"/>
  <c r="D33" i="13"/>
  <c r="B70" i="21"/>
  <c r="E177" i="37"/>
  <c r="I177" i="37"/>
  <c r="M177" i="37"/>
  <c r="D178" i="37"/>
  <c r="D179" i="37" s="1"/>
  <c r="H178" i="37"/>
  <c r="H179" i="37" s="1"/>
  <c r="L178" i="37"/>
  <c r="L179" i="37" s="1"/>
  <c r="H175" i="37"/>
  <c r="F177" i="37"/>
  <c r="J177" i="37"/>
  <c r="N177" i="37"/>
  <c r="E178" i="37"/>
  <c r="E179" i="37" s="1"/>
  <c r="I178" i="37"/>
  <c r="I179" i="37" s="1"/>
  <c r="M178" i="37"/>
  <c r="M179" i="37" s="1"/>
  <c r="C177" i="37"/>
  <c r="G177" i="37"/>
  <c r="K177" i="37"/>
  <c r="F178" i="37"/>
  <c r="F179" i="37" s="1"/>
  <c r="J178" i="37"/>
  <c r="J179" i="37" s="1"/>
  <c r="N178" i="37"/>
  <c r="N179" i="37" s="1"/>
  <c r="K178" i="37"/>
  <c r="K179" i="37" s="1"/>
  <c r="H177" i="37"/>
  <c r="B33" i="13"/>
  <c r="H33" i="13"/>
  <c r="E33" i="13"/>
  <c r="C33" i="13"/>
  <c r="G178" i="37"/>
  <c r="G179" i="37" s="1"/>
  <c r="D177" i="37"/>
  <c r="I33" i="13"/>
  <c r="O180" i="37"/>
  <c r="C178" i="37"/>
  <c r="E31" i="20"/>
  <c r="E33" i="20"/>
  <c r="E35" i="20"/>
  <c r="E34" i="20"/>
  <c r="E32" i="20"/>
  <c r="J15" i="16"/>
  <c r="H35" i="16" s="1"/>
  <c r="H33" i="16" s="1"/>
  <c r="G35" i="16"/>
  <c r="G33" i="16" s="1"/>
  <c r="J14" i="16"/>
  <c r="I35" i="16" s="1"/>
  <c r="I33" i="16" s="1"/>
  <c r="E15" i="16"/>
  <c r="H28" i="16" s="1"/>
  <c r="E14" i="16"/>
  <c r="I28" i="16" s="1"/>
  <c r="P28" i="16" s="1"/>
  <c r="G28" i="16"/>
  <c r="O15" i="16"/>
  <c r="O14" i="16"/>
  <c r="Q27" i="16"/>
  <c r="R27" i="16"/>
  <c r="N27" i="16"/>
  <c r="L15" i="16"/>
  <c r="H37" i="16" s="1"/>
  <c r="H36" i="16" s="1"/>
  <c r="G37" i="16"/>
  <c r="G36" i="16" s="1"/>
  <c r="L14" i="16"/>
  <c r="I37" i="16" s="1"/>
  <c r="I36" i="16" s="1"/>
  <c r="I15" i="16"/>
  <c r="H32" i="16" s="1"/>
  <c r="O32" i="16" s="1"/>
  <c r="I14" i="16"/>
  <c r="I32" i="16" s="1"/>
  <c r="P32" i="16" s="1"/>
  <c r="G32" i="16"/>
  <c r="G14" i="16"/>
  <c r="I34" i="16" s="1"/>
  <c r="P34" i="16" s="1"/>
  <c r="G34" i="16"/>
  <c r="G15" i="16"/>
  <c r="H34" i="16" s="1"/>
  <c r="O34" i="16" s="1"/>
  <c r="F14" i="16"/>
  <c r="I30" i="16" s="1"/>
  <c r="G30" i="16"/>
  <c r="F15" i="16"/>
  <c r="H30" i="16" s="1"/>
  <c r="P14" i="16"/>
  <c r="I40" i="16" s="1"/>
  <c r="I38" i="16" s="1"/>
  <c r="P15" i="16"/>
  <c r="H40" i="16" s="1"/>
  <c r="H38" i="16" s="1"/>
  <c r="G40" i="16"/>
  <c r="G4" i="26"/>
  <c r="G2" i="26"/>
  <c r="C17" i="20" s="1"/>
  <c r="G6" i="26"/>
  <c r="S45" i="40"/>
  <c r="S47" i="40"/>
  <c r="S49" i="40"/>
  <c r="O45" i="40"/>
  <c r="O47" i="40"/>
  <c r="O49" i="40"/>
  <c r="K46" i="40"/>
  <c r="K48" i="40"/>
  <c r="K45" i="40"/>
  <c r="V45" i="40" s="1"/>
  <c r="K47" i="40"/>
  <c r="K49" i="40"/>
  <c r="T46" i="40"/>
  <c r="T48" i="40"/>
  <c r="T45" i="40"/>
  <c r="T47" i="40"/>
  <c r="T49" i="40"/>
  <c r="P46" i="40"/>
  <c r="P48" i="40"/>
  <c r="P45" i="40"/>
  <c r="P47" i="40"/>
  <c r="P49" i="40"/>
  <c r="L46" i="40"/>
  <c r="L48" i="40"/>
  <c r="L45" i="40"/>
  <c r="L47" i="40"/>
  <c r="L49" i="40"/>
  <c r="S48" i="40"/>
  <c r="O48" i="40"/>
  <c r="R48" i="40"/>
  <c r="N48" i="40"/>
  <c r="J48" i="40"/>
  <c r="V48" i="40" s="1"/>
  <c r="R46" i="40"/>
  <c r="N46" i="40"/>
  <c r="J46" i="40"/>
  <c r="E39" i="23"/>
  <c r="B71" i="21"/>
  <c r="B83" i="21"/>
  <c r="R49" i="40"/>
  <c r="N49" i="40"/>
  <c r="J49" i="40"/>
  <c r="V49" i="40" s="1"/>
  <c r="R47" i="40"/>
  <c r="N47" i="40"/>
  <c r="J47" i="40"/>
  <c r="C36" i="10"/>
  <c r="F37" i="10"/>
  <c r="E35" i="23"/>
  <c r="E26" i="23"/>
  <c r="E27" i="23"/>
  <c r="E21" i="23"/>
  <c r="E19" i="23"/>
  <c r="E29" i="23"/>
  <c r="E15" i="23"/>
  <c r="E22" i="23"/>
  <c r="E16" i="23"/>
  <c r="E30" i="23"/>
  <c r="E24" i="23"/>
  <c r="E36" i="23"/>
  <c r="E17" i="23"/>
  <c r="E25" i="23"/>
  <c r="E28" i="23"/>
  <c r="E20" i="23"/>
  <c r="E18" i="23"/>
  <c r="E34" i="23"/>
  <c r="E31" i="23"/>
  <c r="E32" i="23"/>
  <c r="C3" i="9"/>
  <c r="D38" i="10"/>
  <c r="C38" i="10"/>
  <c r="E33" i="23"/>
  <c r="E40" i="23"/>
  <c r="H41" i="9"/>
  <c r="H56" i="9" s="1"/>
  <c r="C6" i="9"/>
  <c r="B39" i="10"/>
  <c r="B24" i="12"/>
  <c r="B22" i="12" l="1"/>
  <c r="B22" i="15" s="1"/>
  <c r="G10" i="13"/>
  <c r="T31" i="16"/>
  <c r="W41" i="16"/>
  <c r="X41" i="16" s="1"/>
  <c r="H75" i="30" s="1"/>
  <c r="G38" i="16"/>
  <c r="J40" i="9"/>
  <c r="C21" i="9"/>
  <c r="B21" i="9" s="1"/>
  <c r="B42" i="9"/>
  <c r="C71" i="9"/>
  <c r="C63" i="9"/>
  <c r="B50" i="9"/>
  <c r="E41" i="9"/>
  <c r="P26" i="16"/>
  <c r="C35" i="12"/>
  <c r="C34" i="15" s="1"/>
  <c r="C22" i="12"/>
  <c r="C22" i="15" s="1"/>
  <c r="C39" i="10"/>
  <c r="D39" i="10" s="1"/>
  <c r="E39" i="10" s="1"/>
  <c r="C25" i="12"/>
  <c r="C24" i="15" s="1"/>
  <c r="C23" i="12"/>
  <c r="N31" i="16"/>
  <c r="S31" i="16"/>
  <c r="R31" i="16"/>
  <c r="H70" i="30"/>
  <c r="I70" i="30" s="1"/>
  <c r="B36" i="15"/>
  <c r="B7" i="17"/>
  <c r="C36" i="12"/>
  <c r="C35" i="15" s="1"/>
  <c r="D45" i="16"/>
  <c r="C24" i="12"/>
  <c r="C23" i="15" s="1"/>
  <c r="D36" i="10"/>
  <c r="G41" i="9"/>
  <c r="G56" i="9" s="1"/>
  <c r="C41" i="9"/>
  <c r="C56" i="9" s="1"/>
  <c r="I41" i="9"/>
  <c r="I56" i="9" s="1"/>
  <c r="D41" i="9"/>
  <c r="D56" i="9" s="1"/>
  <c r="B41" i="9"/>
  <c r="B56" i="9" s="1"/>
  <c r="J34" i="9"/>
  <c r="F63" i="9"/>
  <c r="H63" i="9"/>
  <c r="E63" i="9"/>
  <c r="B63" i="9"/>
  <c r="D63" i="9"/>
  <c r="G63" i="9"/>
  <c r="D26" i="21"/>
  <c r="H44" i="1"/>
  <c r="I43" i="1"/>
  <c r="I60" i="1"/>
  <c r="I61" i="1"/>
  <c r="O177" i="37"/>
  <c r="C179" i="37"/>
  <c r="O178" i="37"/>
  <c r="C34" i="12"/>
  <c r="C33" i="15" s="1"/>
  <c r="D17" i="20"/>
  <c r="I29" i="16"/>
  <c r="C48" i="16"/>
  <c r="U27" i="16"/>
  <c r="G9" i="26"/>
  <c r="C16" i="20" s="1"/>
  <c r="C15" i="20"/>
  <c r="G8" i="26"/>
  <c r="C14" i="20" s="1"/>
  <c r="T32" i="16"/>
  <c r="S32" i="16"/>
  <c r="Q32" i="16"/>
  <c r="N32" i="16"/>
  <c r="R32" i="16"/>
  <c r="N28" i="16"/>
  <c r="N26" i="16" s="1"/>
  <c r="Q28" i="16"/>
  <c r="Q26" i="16" s="1"/>
  <c r="R28" i="16"/>
  <c r="R26" i="16" s="1"/>
  <c r="S28" i="16"/>
  <c r="S26" i="16" s="1"/>
  <c r="T28" i="16"/>
  <c r="T26" i="16" s="1"/>
  <c r="I26" i="16"/>
  <c r="H29" i="16"/>
  <c r="S34" i="16"/>
  <c r="Q34" i="16"/>
  <c r="R34" i="16"/>
  <c r="N34" i="16"/>
  <c r="T34" i="16"/>
  <c r="H76" i="30"/>
  <c r="I75" i="30"/>
  <c r="V47" i="40"/>
  <c r="V46" i="40"/>
  <c r="W40" i="16"/>
  <c r="X40" i="16" s="1"/>
  <c r="G29" i="16"/>
  <c r="G26" i="16"/>
  <c r="O28" i="16"/>
  <c r="O26" i="16" s="1"/>
  <c r="H26" i="16"/>
  <c r="B24" i="21"/>
  <c r="B22" i="21"/>
  <c r="B23" i="21"/>
  <c r="B25" i="21"/>
  <c r="B26" i="21"/>
  <c r="B33" i="9"/>
  <c r="C16" i="9"/>
  <c r="B16" i="9" s="1"/>
  <c r="E56" i="9"/>
  <c r="F38" i="10"/>
  <c r="G37" i="10"/>
  <c r="B36" i="9"/>
  <c r="C7" i="18"/>
  <c r="B23" i="15"/>
  <c r="B25" i="15" l="1"/>
  <c r="H10" i="13"/>
  <c r="B57" i="9"/>
  <c r="J42" i="9"/>
  <c r="E45" i="16"/>
  <c r="E52" i="16" s="1"/>
  <c r="D35" i="12"/>
  <c r="D34" i="15" s="1"/>
  <c r="F39" i="10"/>
  <c r="D24" i="12"/>
  <c r="D23" i="15" s="1"/>
  <c r="C7" i="17"/>
  <c r="C52" i="16"/>
  <c r="U31" i="16"/>
  <c r="D25" i="12"/>
  <c r="D24" i="15" s="1"/>
  <c r="D22" i="12"/>
  <c r="D22" i="15" s="1"/>
  <c r="D34" i="12"/>
  <c r="D33" i="15" s="1"/>
  <c r="C9" i="18"/>
  <c r="E36" i="10"/>
  <c r="D36" i="12"/>
  <c r="D35" i="15" s="1"/>
  <c r="D53" i="16"/>
  <c r="C55" i="16"/>
  <c r="D49" i="16"/>
  <c r="D55" i="16"/>
  <c r="C36" i="15"/>
  <c r="C25" i="15"/>
  <c r="D48" i="16"/>
  <c r="D52" i="16"/>
  <c r="D7" i="18"/>
  <c r="J41" i="9"/>
  <c r="I63" i="9"/>
  <c r="D24" i="21"/>
  <c r="D23" i="21"/>
  <c r="D25" i="21"/>
  <c r="B118" i="1"/>
  <c r="I62" i="1"/>
  <c r="I44" i="1"/>
  <c r="H45" i="1"/>
  <c r="O179" i="37"/>
  <c r="U28" i="16"/>
  <c r="C53" i="16"/>
  <c r="U32" i="16"/>
  <c r="U34" i="16"/>
  <c r="H72" i="30"/>
  <c r="D14" i="20"/>
  <c r="C49" i="16"/>
  <c r="C47" i="16" s="1"/>
  <c r="D15" i="20"/>
  <c r="U26" i="16"/>
  <c r="H27" i="9" s="1"/>
  <c r="I76" i="30"/>
  <c r="I63" i="1"/>
  <c r="D16" i="20"/>
  <c r="B49" i="9"/>
  <c r="J33" i="9"/>
  <c r="B62" i="9"/>
  <c r="C62" i="9"/>
  <c r="H62" i="9"/>
  <c r="G62" i="9"/>
  <c r="E62" i="9"/>
  <c r="D62" i="9"/>
  <c r="F62" i="9"/>
  <c r="G38" i="10"/>
  <c r="H37" i="10"/>
  <c r="E36" i="12"/>
  <c r="E35" i="15" s="1"/>
  <c r="E22" i="12"/>
  <c r="F45" i="16"/>
  <c r="E25" i="12"/>
  <c r="E24" i="15" s="1"/>
  <c r="E24" i="12"/>
  <c r="E23" i="15" s="1"/>
  <c r="E53" i="16"/>
  <c r="D9" i="18"/>
  <c r="C64" i="9"/>
  <c r="J36" i="9"/>
  <c r="B52" i="9"/>
  <c r="B64" i="9"/>
  <c r="G64" i="9"/>
  <c r="D64" i="9"/>
  <c r="H64" i="9"/>
  <c r="F64" i="9"/>
  <c r="E64" i="9"/>
  <c r="G65" i="9" l="1"/>
  <c r="G10" i="17" s="1"/>
  <c r="I10" i="13"/>
  <c r="B35" i="21"/>
  <c r="B44" i="21" s="1"/>
  <c r="B65" i="9"/>
  <c r="B10" i="17" s="1"/>
  <c r="E48" i="16"/>
  <c r="E55" i="16"/>
  <c r="E49" i="16"/>
  <c r="E34" i="12"/>
  <c r="E33" i="15" s="1"/>
  <c r="E9" i="18"/>
  <c r="F65" i="9"/>
  <c r="F10" i="17" s="1"/>
  <c r="H65" i="9"/>
  <c r="H10" i="17" s="1"/>
  <c r="E7" i="18"/>
  <c r="D36" i="15"/>
  <c r="E35" i="12"/>
  <c r="E34" i="15" s="1"/>
  <c r="F36" i="10"/>
  <c r="E23" i="12"/>
  <c r="F7" i="18" s="1"/>
  <c r="D25" i="15"/>
  <c r="D47" i="16"/>
  <c r="D65" i="9"/>
  <c r="D10" i="17" s="1"/>
  <c r="E65" i="9"/>
  <c r="E10" i="17" s="1"/>
  <c r="C65" i="9"/>
  <c r="C10" i="17" s="1"/>
  <c r="I19" i="29"/>
  <c r="F25" i="21"/>
  <c r="E23" i="21"/>
  <c r="E26" i="21"/>
  <c r="E24" i="21"/>
  <c r="C35" i="21" s="1"/>
  <c r="E25" i="21"/>
  <c r="I45" i="1"/>
  <c r="B114" i="1" s="1"/>
  <c r="H46" i="1"/>
  <c r="H47" i="1" s="1"/>
  <c r="H48" i="1" s="1"/>
  <c r="H49" i="1" s="1"/>
  <c r="H50" i="1" s="1"/>
  <c r="I72" i="30"/>
  <c r="H73" i="30"/>
  <c r="I64" i="1"/>
  <c r="D18" i="20"/>
  <c r="D21" i="20" s="1"/>
  <c r="F23" i="21"/>
  <c r="F24" i="21"/>
  <c r="D35" i="21" s="1"/>
  <c r="F22" i="12"/>
  <c r="F25" i="12"/>
  <c r="F24" i="15" s="1"/>
  <c r="E22" i="15"/>
  <c r="E25" i="15" s="1"/>
  <c r="G39" i="10"/>
  <c r="I62" i="9"/>
  <c r="F55" i="16"/>
  <c r="F48" i="16"/>
  <c r="F52" i="16"/>
  <c r="F53" i="16"/>
  <c r="F49" i="16"/>
  <c r="I64" i="9"/>
  <c r="L28" i="29" l="1"/>
  <c r="I27" i="29"/>
  <c r="K28" i="29"/>
  <c r="N28" i="29"/>
  <c r="O28" i="29"/>
  <c r="M28" i="29"/>
  <c r="I29" i="29"/>
  <c r="I28" i="29"/>
  <c r="J28" i="29"/>
  <c r="I18" i="29"/>
  <c r="C21" i="30"/>
  <c r="C22" i="30" s="1"/>
  <c r="I17" i="29"/>
  <c r="B21" i="30"/>
  <c r="B22" i="30" s="1"/>
  <c r="B42" i="21"/>
  <c r="B43" i="21"/>
  <c r="E47" i="16"/>
  <c r="F36" i="12"/>
  <c r="F35" i="15" s="1"/>
  <c r="F34" i="12"/>
  <c r="G45" i="16"/>
  <c r="G55" i="16" s="1"/>
  <c r="F35" i="12"/>
  <c r="F34" i="15" s="1"/>
  <c r="G36" i="10"/>
  <c r="F24" i="12"/>
  <c r="F23" i="15" s="1"/>
  <c r="F9" i="18"/>
  <c r="D7" i="17"/>
  <c r="E36" i="15"/>
  <c r="D40" i="21"/>
  <c r="K18" i="29" s="1"/>
  <c r="D41" i="21"/>
  <c r="D39" i="21"/>
  <c r="C44" i="21"/>
  <c r="C41" i="21"/>
  <c r="J19" i="29" s="1"/>
  <c r="C39" i="21"/>
  <c r="C40" i="21"/>
  <c r="J18" i="29" s="1"/>
  <c r="F26" i="21"/>
  <c r="F22" i="21"/>
  <c r="H24" i="21"/>
  <c r="F35" i="21" s="1"/>
  <c r="E13" i="20"/>
  <c r="E17" i="20"/>
  <c r="E14" i="20"/>
  <c r="E15" i="20"/>
  <c r="E16" i="20"/>
  <c r="I73" i="30"/>
  <c r="I65" i="9"/>
  <c r="F47" i="16"/>
  <c r="I65" i="1"/>
  <c r="B119" i="1" s="1"/>
  <c r="D44" i="21"/>
  <c r="G22" i="21"/>
  <c r="G24" i="21"/>
  <c r="E35" i="21" s="1"/>
  <c r="G25" i="21"/>
  <c r="G23" i="21"/>
  <c r="G26" i="21"/>
  <c r="F33" i="15"/>
  <c r="F22" i="15"/>
  <c r="F25" i="15" s="1"/>
  <c r="G23" i="12"/>
  <c r="G52" i="16"/>
  <c r="F36" i="15" l="1"/>
  <c r="I78" i="30"/>
  <c r="J17" i="29"/>
  <c r="C43" i="21"/>
  <c r="C42" i="21"/>
  <c r="M56" i="21" s="1"/>
  <c r="K19" i="29"/>
  <c r="E21" i="30"/>
  <c r="E22" i="30" s="1"/>
  <c r="E28" i="30" s="1"/>
  <c r="D41" i="16" s="1"/>
  <c r="I24" i="29"/>
  <c r="I25" i="29"/>
  <c r="I26" i="29"/>
  <c r="J29" i="29"/>
  <c r="J27" i="29"/>
  <c r="K26" i="29"/>
  <c r="K24" i="29"/>
  <c r="K25" i="29"/>
  <c r="I22" i="29"/>
  <c r="I21" i="29"/>
  <c r="I23" i="29"/>
  <c r="J25" i="29"/>
  <c r="J24" i="29"/>
  <c r="J26" i="29"/>
  <c r="K17" i="29"/>
  <c r="D42" i="21"/>
  <c r="N56" i="21" s="1"/>
  <c r="D43" i="21"/>
  <c r="G53" i="16"/>
  <c r="G49" i="16"/>
  <c r="G48" i="16"/>
  <c r="G25" i="12"/>
  <c r="G24" i="15" s="1"/>
  <c r="G24" i="12"/>
  <c r="G23" i="15" s="1"/>
  <c r="G34" i="12"/>
  <c r="G22" i="12"/>
  <c r="G22" i="15" s="1"/>
  <c r="G35" i="12"/>
  <c r="G34" i="15" s="1"/>
  <c r="G36" i="12"/>
  <c r="G35" i="15" s="1"/>
  <c r="H45" i="16"/>
  <c r="H52" i="16" s="1"/>
  <c r="G7" i="18"/>
  <c r="E7" i="17"/>
  <c r="F39" i="21"/>
  <c r="F40" i="21"/>
  <c r="M18" i="29" s="1"/>
  <c r="F41" i="21"/>
  <c r="M19" i="29" s="1"/>
  <c r="E40" i="21"/>
  <c r="L18" i="29" s="1"/>
  <c r="E41" i="21"/>
  <c r="L19" i="29" s="1"/>
  <c r="E39" i="21"/>
  <c r="H25" i="21"/>
  <c r="H22" i="21"/>
  <c r="H26" i="21"/>
  <c r="H23" i="21"/>
  <c r="F35" i="20"/>
  <c r="G35" i="20" s="1"/>
  <c r="H35" i="20" s="1"/>
  <c r="F17" i="20"/>
  <c r="G17" i="20" s="1"/>
  <c r="F16" i="20"/>
  <c r="G16" i="20" s="1"/>
  <c r="F34" i="20"/>
  <c r="G34" i="20" s="1"/>
  <c r="H34" i="20" s="1"/>
  <c r="I66" i="1"/>
  <c r="F33" i="20"/>
  <c r="G33" i="20" s="1"/>
  <c r="H33" i="20" s="1"/>
  <c r="F15" i="20"/>
  <c r="G15" i="20" s="1"/>
  <c r="F31" i="20"/>
  <c r="G31" i="20" s="1"/>
  <c r="H31" i="20" s="1"/>
  <c r="F13" i="20"/>
  <c r="G13" i="20" s="1"/>
  <c r="F32" i="20"/>
  <c r="G32" i="20" s="1"/>
  <c r="H32" i="20" s="1"/>
  <c r="F14" i="20"/>
  <c r="G14" i="20" s="1"/>
  <c r="F44" i="21"/>
  <c r="E44" i="21"/>
  <c r="G33" i="15"/>
  <c r="G47" i="16"/>
  <c r="H49" i="16"/>
  <c r="F7" i="17"/>
  <c r="G9" i="18"/>
  <c r="D38" i="20" l="1"/>
  <c r="G25" i="15"/>
  <c r="M58" i="21"/>
  <c r="M57" i="21"/>
  <c r="N58" i="21"/>
  <c r="N57" i="21"/>
  <c r="E26" i="30"/>
  <c r="D39" i="16" s="1"/>
  <c r="I32" i="29"/>
  <c r="I35" i="29" s="1"/>
  <c r="B23" i="10" s="1"/>
  <c r="B31" i="10" s="1"/>
  <c r="B9" i="11" s="1"/>
  <c r="B5" i="11" s="1"/>
  <c r="E25" i="30"/>
  <c r="C20" i="16" s="1"/>
  <c r="I30" i="29"/>
  <c r="I33" i="29" s="1"/>
  <c r="B19" i="10" s="1"/>
  <c r="B15" i="11" s="1"/>
  <c r="L24" i="29"/>
  <c r="L26" i="29"/>
  <c r="L25" i="29"/>
  <c r="K23" i="29"/>
  <c r="K21" i="29"/>
  <c r="K22" i="29"/>
  <c r="K31" i="29" s="1"/>
  <c r="K34" i="29" s="1"/>
  <c r="D21" i="10" s="1"/>
  <c r="D16" i="11" s="1"/>
  <c r="M29" i="29"/>
  <c r="M27" i="29"/>
  <c r="J21" i="29"/>
  <c r="J30" i="29" s="1"/>
  <c r="J33" i="29" s="1"/>
  <c r="C19" i="10" s="1"/>
  <c r="C15" i="11" s="1"/>
  <c r="J22" i="29"/>
  <c r="J31" i="29" s="1"/>
  <c r="J34" i="29" s="1"/>
  <c r="C21" i="10" s="1"/>
  <c r="C16" i="11" s="1"/>
  <c r="J23" i="29"/>
  <c r="J32" i="29" s="1"/>
  <c r="J35" i="29" s="1"/>
  <c r="C23" i="10" s="1"/>
  <c r="C31" i="10" s="1"/>
  <c r="C9" i="11" s="1"/>
  <c r="C5" i="11" s="1"/>
  <c r="L17" i="29"/>
  <c r="E42" i="21"/>
  <c r="O56" i="21" s="1"/>
  <c r="E43" i="21"/>
  <c r="M26" i="29"/>
  <c r="M25" i="29"/>
  <c r="M24" i="29"/>
  <c r="I31" i="29"/>
  <c r="I34" i="29" s="1"/>
  <c r="B21" i="10" s="1"/>
  <c r="E27" i="30"/>
  <c r="D40" i="16" s="1"/>
  <c r="K29" i="29"/>
  <c r="K27" i="29"/>
  <c r="L27" i="29"/>
  <c r="L29" i="29"/>
  <c r="M17" i="29"/>
  <c r="F43" i="21"/>
  <c r="F42" i="21"/>
  <c r="P56" i="21" s="1"/>
  <c r="H53" i="16"/>
  <c r="H48" i="16"/>
  <c r="H47" i="16" s="1"/>
  <c r="H55" i="16"/>
  <c r="D23" i="20"/>
  <c r="D24" i="20" s="1"/>
  <c r="G36" i="15"/>
  <c r="H7" i="18"/>
  <c r="H9" i="18"/>
  <c r="J22" i="21"/>
  <c r="B20" i="39"/>
  <c r="I67" i="1"/>
  <c r="C14" i="15" l="1"/>
  <c r="B14" i="15"/>
  <c r="D27" i="13"/>
  <c r="D29" i="13"/>
  <c r="E29" i="13"/>
  <c r="E27" i="13"/>
  <c r="P57" i="21"/>
  <c r="P58" i="21"/>
  <c r="C15" i="15"/>
  <c r="O58" i="21"/>
  <c r="O57" i="21"/>
  <c r="N60" i="21"/>
  <c r="N59" i="21"/>
  <c r="D15" i="15"/>
  <c r="M60" i="21"/>
  <c r="M59" i="21"/>
  <c r="B29" i="10"/>
  <c r="B8" i="11" s="1"/>
  <c r="K30" i="29"/>
  <c r="K33" i="29" s="1"/>
  <c r="D19" i="10" s="1"/>
  <c r="D15" i="11" s="1"/>
  <c r="C29" i="10"/>
  <c r="C8" i="11" s="1"/>
  <c r="M23" i="29"/>
  <c r="M32" i="29" s="1"/>
  <c r="M35" i="29" s="1"/>
  <c r="F23" i="10" s="1"/>
  <c r="F31" i="10" s="1"/>
  <c r="F9" i="11" s="1"/>
  <c r="F5" i="11" s="1"/>
  <c r="M21" i="29"/>
  <c r="M30" i="29" s="1"/>
  <c r="M33" i="29" s="1"/>
  <c r="F19" i="10" s="1"/>
  <c r="F15" i="11" s="1"/>
  <c r="M22" i="29"/>
  <c r="M31" i="29" s="1"/>
  <c r="M34" i="29" s="1"/>
  <c r="F21" i="10" s="1"/>
  <c r="F16" i="11" s="1"/>
  <c r="L21" i="29"/>
  <c r="L30" i="29" s="1"/>
  <c r="L33" i="29" s="1"/>
  <c r="E19" i="10" s="1"/>
  <c r="E15" i="11" s="1"/>
  <c r="L22" i="29"/>
  <c r="L31" i="29" s="1"/>
  <c r="L34" i="29" s="1"/>
  <c r="E21" i="10" s="1"/>
  <c r="E16" i="11" s="1"/>
  <c r="L23" i="29"/>
  <c r="L32" i="29" s="1"/>
  <c r="L35" i="29" s="1"/>
  <c r="E23" i="10" s="1"/>
  <c r="E31" i="10" s="1"/>
  <c r="E9" i="11" s="1"/>
  <c r="E5" i="11" s="1"/>
  <c r="D30" i="10"/>
  <c r="D10" i="11" s="1"/>
  <c r="D6" i="11" s="1"/>
  <c r="B30" i="10"/>
  <c r="B10" i="11" s="1"/>
  <c r="B6" i="11" s="1"/>
  <c r="B16" i="11"/>
  <c r="C30" i="10"/>
  <c r="C10" i="11" s="1"/>
  <c r="C6" i="11" s="1"/>
  <c r="K32" i="29"/>
  <c r="K35" i="29" s="1"/>
  <c r="D23" i="10" s="1"/>
  <c r="D31" i="10" s="1"/>
  <c r="D9" i="11" s="1"/>
  <c r="D5" i="11" s="1"/>
  <c r="B41" i="20"/>
  <c r="B47" i="20" s="1"/>
  <c r="G7" i="17"/>
  <c r="J23" i="21"/>
  <c r="J24" i="21"/>
  <c r="H35" i="21" s="1"/>
  <c r="J26" i="21"/>
  <c r="J25" i="21"/>
  <c r="I23" i="21"/>
  <c r="I24" i="21"/>
  <c r="G35" i="21" s="1"/>
  <c r="I25" i="21"/>
  <c r="I22" i="21"/>
  <c r="I26" i="21"/>
  <c r="I68" i="1"/>
  <c r="E14" i="15" l="1"/>
  <c r="D14" i="15"/>
  <c r="N61" i="21"/>
  <c r="N62" i="21" s="1"/>
  <c r="E8" i="13"/>
  <c r="C4" i="11"/>
  <c r="C7" i="15" s="1"/>
  <c r="M61" i="21"/>
  <c r="D8" i="13"/>
  <c r="F14" i="15"/>
  <c r="B4" i="11"/>
  <c r="B7" i="15" s="1"/>
  <c r="B27" i="13"/>
  <c r="B29" i="13"/>
  <c r="C27" i="13"/>
  <c r="C29" i="13"/>
  <c r="F29" i="13"/>
  <c r="F27" i="13"/>
  <c r="G29" i="13"/>
  <c r="G27" i="13"/>
  <c r="M62" i="21"/>
  <c r="D11" i="13" s="1"/>
  <c r="F15" i="15"/>
  <c r="B15" i="15"/>
  <c r="E15" i="15"/>
  <c r="P59" i="21"/>
  <c r="P60" i="21"/>
  <c r="P61" i="21" s="1"/>
  <c r="P62" i="21" s="1"/>
  <c r="O60" i="21"/>
  <c r="O59" i="21"/>
  <c r="D29" i="10"/>
  <c r="D8" i="11" s="1"/>
  <c r="E29" i="10"/>
  <c r="E8" i="11" s="1"/>
  <c r="F30" i="10"/>
  <c r="F10" i="11" s="1"/>
  <c r="F6" i="11" s="1"/>
  <c r="E30" i="10"/>
  <c r="E10" i="11" s="1"/>
  <c r="E6" i="11" s="1"/>
  <c r="F29" i="10"/>
  <c r="F8" i="11" s="1"/>
  <c r="B43" i="20"/>
  <c r="B45" i="20" s="1"/>
  <c r="B48" i="20" s="1"/>
  <c r="G44" i="21"/>
  <c r="G41" i="21"/>
  <c r="N19" i="29" s="1"/>
  <c r="G39" i="21"/>
  <c r="G40" i="21"/>
  <c r="N18" i="29" s="1"/>
  <c r="H44" i="21"/>
  <c r="H40" i="21"/>
  <c r="O18" i="29" s="1"/>
  <c r="H41" i="21"/>
  <c r="O19" i="29" s="1"/>
  <c r="H39" i="21"/>
  <c r="I69" i="1"/>
  <c r="B120" i="1" s="1"/>
  <c r="F4" i="11" l="1"/>
  <c r="F7" i="15" s="1"/>
  <c r="O61" i="21"/>
  <c r="O62" i="21" s="1"/>
  <c r="F8" i="13"/>
  <c r="D4" i="11"/>
  <c r="D7" i="15" s="1"/>
  <c r="E4" i="11"/>
  <c r="E7" i="15" s="1"/>
  <c r="O27" i="29"/>
  <c r="O29" i="29"/>
  <c r="N17" i="29"/>
  <c r="G43" i="21"/>
  <c r="G42" i="21"/>
  <c r="Q56" i="21" s="1"/>
  <c r="O25" i="29"/>
  <c r="O26" i="29"/>
  <c r="O24" i="29"/>
  <c r="N29" i="29"/>
  <c r="N27" i="29"/>
  <c r="O17" i="29"/>
  <c r="H42" i="21"/>
  <c r="R56" i="21" s="1"/>
  <c r="H43" i="21"/>
  <c r="N26" i="29"/>
  <c r="N25" i="29"/>
  <c r="N24" i="29"/>
  <c r="B49" i="20"/>
  <c r="D18" i="39"/>
  <c r="D21" i="39" s="1"/>
  <c r="C19" i="39"/>
  <c r="C20" i="39" s="1"/>
  <c r="I70" i="1"/>
  <c r="R58" i="21" l="1"/>
  <c r="R57" i="21"/>
  <c r="Q58" i="21"/>
  <c r="Q57" i="21"/>
  <c r="O22" i="29"/>
  <c r="O31" i="29" s="1"/>
  <c r="O34" i="29" s="1"/>
  <c r="H21" i="10" s="1"/>
  <c r="O23" i="29"/>
  <c r="O32" i="29" s="1"/>
  <c r="O35" i="29" s="1"/>
  <c r="H23" i="10" s="1"/>
  <c r="H31" i="10" s="1"/>
  <c r="H9" i="11" s="1"/>
  <c r="H5" i="11" s="1"/>
  <c r="O21" i="29"/>
  <c r="O30" i="29" s="1"/>
  <c r="O33" i="29" s="1"/>
  <c r="H19" i="10" s="1"/>
  <c r="H15" i="11" s="1"/>
  <c r="N23" i="29"/>
  <c r="N32" i="29" s="1"/>
  <c r="N35" i="29" s="1"/>
  <c r="G23" i="10" s="1"/>
  <c r="G31" i="10" s="1"/>
  <c r="G9" i="11" s="1"/>
  <c r="N21" i="29"/>
  <c r="N30" i="29" s="1"/>
  <c r="N33" i="29" s="1"/>
  <c r="G19" i="10" s="1"/>
  <c r="G15" i="11" s="1"/>
  <c r="N22" i="29"/>
  <c r="N31" i="29" s="1"/>
  <c r="N34" i="29" s="1"/>
  <c r="G21" i="10" s="1"/>
  <c r="G16" i="11" s="1"/>
  <c r="B49" i="21"/>
  <c r="D8" i="30" s="1"/>
  <c r="D35" i="16" s="1"/>
  <c r="B47" i="21"/>
  <c r="B48" i="21" s="1"/>
  <c r="E18" i="39"/>
  <c r="E21" i="39" s="1"/>
  <c r="D19" i="39"/>
  <c r="D20" i="39" s="1"/>
  <c r="B8" i="15"/>
  <c r="D17" i="15"/>
  <c r="D18" i="15"/>
  <c r="D8" i="15"/>
  <c r="D16" i="15"/>
  <c r="I71" i="1"/>
  <c r="C18" i="15"/>
  <c r="C17" i="15"/>
  <c r="C16" i="15"/>
  <c r="C8" i="15"/>
  <c r="G16" i="15"/>
  <c r="G18" i="15"/>
  <c r="G17" i="15"/>
  <c r="F8" i="15"/>
  <c r="F17" i="15"/>
  <c r="F18" i="15"/>
  <c r="F16" i="15"/>
  <c r="E8" i="15"/>
  <c r="E17" i="15"/>
  <c r="E16" i="15"/>
  <c r="E18" i="15"/>
  <c r="L56" i="21" l="1"/>
  <c r="B55" i="21"/>
  <c r="B56" i="21" s="1"/>
  <c r="G5" i="11"/>
  <c r="G8" i="15" s="1"/>
  <c r="H14" i="15"/>
  <c r="G14" i="15"/>
  <c r="H29" i="13"/>
  <c r="H27" i="13"/>
  <c r="Q60" i="21"/>
  <c r="Q61" i="21" s="1"/>
  <c r="Q62" i="21" s="1"/>
  <c r="Q59" i="21"/>
  <c r="R60" i="21"/>
  <c r="R61" i="21" s="1"/>
  <c r="R62" i="21" s="1"/>
  <c r="R59" i="21"/>
  <c r="G15" i="15"/>
  <c r="C3" i="10"/>
  <c r="B74" i="21"/>
  <c r="B76" i="21" s="1"/>
  <c r="B77" i="21" s="1"/>
  <c r="H30" i="10"/>
  <c r="H10" i="11" s="1"/>
  <c r="H6" i="11" s="1"/>
  <c r="H16" i="11"/>
  <c r="H29" i="10"/>
  <c r="H8" i="11" s="1"/>
  <c r="H4" i="11" s="1"/>
  <c r="G30" i="10"/>
  <c r="G10" i="11" s="1"/>
  <c r="G29" i="10"/>
  <c r="G8" i="11" s="1"/>
  <c r="F7" i="11"/>
  <c r="C7" i="11"/>
  <c r="D7" i="11"/>
  <c r="E32" i="13"/>
  <c r="E31" i="13"/>
  <c r="B9" i="15"/>
  <c r="C34" i="13"/>
  <c r="B23" i="13"/>
  <c r="C23" i="13"/>
  <c r="B34" i="13"/>
  <c r="E7" i="11"/>
  <c r="G32" i="13"/>
  <c r="G23" i="13"/>
  <c r="G34" i="13"/>
  <c r="F9" i="15"/>
  <c r="D32" i="13"/>
  <c r="C32" i="13"/>
  <c r="B32" i="13"/>
  <c r="B16" i="15"/>
  <c r="F18" i="39"/>
  <c r="F21" i="39" s="1"/>
  <c r="E19" i="39"/>
  <c r="E20" i="39" s="1"/>
  <c r="F31" i="13"/>
  <c r="H32" i="13"/>
  <c r="D23" i="13"/>
  <c r="D34" i="13"/>
  <c r="C9" i="15"/>
  <c r="B17" i="15"/>
  <c r="B7" i="11"/>
  <c r="B28" i="12" s="1"/>
  <c r="F32" i="13"/>
  <c r="F23" i="13"/>
  <c r="E9" i="15"/>
  <c r="F34" i="13"/>
  <c r="G31" i="13"/>
  <c r="H31" i="13"/>
  <c r="D31" i="13"/>
  <c r="I72" i="1"/>
  <c r="O20" i="21"/>
  <c r="D13" i="30"/>
  <c r="O21" i="21" s="1"/>
  <c r="E34" i="13"/>
  <c r="E23" i="13"/>
  <c r="D9" i="15"/>
  <c r="C31" i="13"/>
  <c r="B31" i="13"/>
  <c r="B18" i="15"/>
  <c r="B59" i="21" l="1"/>
  <c r="B60" i="21" s="1"/>
  <c r="B62" i="21" s="1"/>
  <c r="K9" i="12" s="1"/>
  <c r="B57" i="21"/>
  <c r="G4" i="11"/>
  <c r="G7" i="15" s="1"/>
  <c r="G6" i="11"/>
  <c r="H34" i="13" s="1"/>
  <c r="L57" i="21"/>
  <c r="L58" i="21"/>
  <c r="B27" i="15"/>
  <c r="I29" i="13"/>
  <c r="I27" i="13"/>
  <c r="G63" i="21"/>
  <c r="G64" i="21" s="1"/>
  <c r="H15" i="15"/>
  <c r="H23" i="13"/>
  <c r="B10" i="15"/>
  <c r="I8" i="13"/>
  <c r="D37" i="16"/>
  <c r="I73" i="1"/>
  <c r="B121" i="1" s="1"/>
  <c r="D28" i="13"/>
  <c r="D26" i="13"/>
  <c r="C31" i="12"/>
  <c r="C30" i="15" s="1"/>
  <c r="D4" i="18"/>
  <c r="C28" i="12"/>
  <c r="C4" i="17"/>
  <c r="C8" i="17" s="1"/>
  <c r="D10" i="18" s="1"/>
  <c r="C30" i="12"/>
  <c r="C29" i="15" s="1"/>
  <c r="C29" i="12"/>
  <c r="C28" i="15" s="1"/>
  <c r="G11" i="13"/>
  <c r="G28" i="13" s="1"/>
  <c r="G8" i="13"/>
  <c r="G26" i="13" s="1"/>
  <c r="F19" i="39"/>
  <c r="F20" i="39" s="1"/>
  <c r="G18" i="39"/>
  <c r="G21" i="39" s="1"/>
  <c r="C10" i="15"/>
  <c r="B21" i="11"/>
  <c r="O23" i="21"/>
  <c r="B30" i="12"/>
  <c r="B29" i="15" s="1"/>
  <c r="B29" i="12"/>
  <c r="B28" i="15" s="1"/>
  <c r="B31" i="12"/>
  <c r="B30" i="15" s="1"/>
  <c r="C4" i="18"/>
  <c r="B4" i="17"/>
  <c r="E10" i="15"/>
  <c r="D31" i="12"/>
  <c r="D30" i="15" s="1"/>
  <c r="D28" i="12"/>
  <c r="D4" i="17"/>
  <c r="D8" i="17" s="1"/>
  <c r="E10" i="18" s="1"/>
  <c r="E4" i="18"/>
  <c r="D30" i="12"/>
  <c r="D29" i="15" s="1"/>
  <c r="D29" i="12"/>
  <c r="D28" i="15" s="1"/>
  <c r="F10" i="15"/>
  <c r="H8" i="13"/>
  <c r="H26" i="13" s="1"/>
  <c r="E26" i="13"/>
  <c r="E11" i="13"/>
  <c r="E28" i="13" s="1"/>
  <c r="F11" i="13"/>
  <c r="F28" i="13" s="1"/>
  <c r="F26" i="13"/>
  <c r="E4" i="17"/>
  <c r="E8" i="17" s="1"/>
  <c r="F10" i="18" s="1"/>
  <c r="F4" i="18"/>
  <c r="E28" i="12"/>
  <c r="E29" i="12"/>
  <c r="E28" i="15" s="1"/>
  <c r="E30" i="12"/>
  <c r="E29" i="15" s="1"/>
  <c r="E31" i="12"/>
  <c r="E30" i="15" s="1"/>
  <c r="D10" i="15"/>
  <c r="F28" i="12"/>
  <c r="F29" i="12"/>
  <c r="F28" i="15" s="1"/>
  <c r="F4" i="17"/>
  <c r="F8" i="17" s="1"/>
  <c r="G10" i="18" s="1"/>
  <c r="F30" i="12"/>
  <c r="F29" i="15" s="1"/>
  <c r="G4" i="18"/>
  <c r="F31" i="12"/>
  <c r="F30" i="15" s="1"/>
  <c r="K10" i="12" l="1"/>
  <c r="F32" i="12"/>
  <c r="B32" i="12"/>
  <c r="E32" i="12"/>
  <c r="C32" i="12"/>
  <c r="G7" i="11"/>
  <c r="G28" i="12" s="1"/>
  <c r="G27" i="15" s="1"/>
  <c r="G9" i="15"/>
  <c r="G10" i="15" s="1"/>
  <c r="D32" i="12"/>
  <c r="L60" i="21"/>
  <c r="L59" i="21"/>
  <c r="B8" i="17"/>
  <c r="C10" i="18" s="1"/>
  <c r="G65" i="21"/>
  <c r="G66" i="21" s="1"/>
  <c r="F21" i="11"/>
  <c r="C21" i="11"/>
  <c r="B63" i="21"/>
  <c r="B64" i="21" s="1"/>
  <c r="G58" i="21" s="1"/>
  <c r="G59" i="21" s="1"/>
  <c r="G61" i="21" s="1"/>
  <c r="D21" i="11"/>
  <c r="F51" i="29"/>
  <c r="C5" i="9" s="1"/>
  <c r="H18" i="39"/>
  <c r="H21" i="39" s="1"/>
  <c r="G19" i="39"/>
  <c r="G20" i="39" s="1"/>
  <c r="C27" i="15"/>
  <c r="C31" i="15" s="1"/>
  <c r="O37" i="16"/>
  <c r="O36" i="16" s="1"/>
  <c r="R37" i="16"/>
  <c r="R36" i="16" s="1"/>
  <c r="T37" i="16"/>
  <c r="T36" i="16" s="1"/>
  <c r="D36" i="16"/>
  <c r="P37" i="16"/>
  <c r="P36" i="16" s="1"/>
  <c r="S37" i="16"/>
  <c r="S36" i="16" s="1"/>
  <c r="Q37" i="16"/>
  <c r="Q36" i="16" s="1"/>
  <c r="N37" i="16"/>
  <c r="F27" i="15"/>
  <c r="F31" i="15" s="1"/>
  <c r="D27" i="15"/>
  <c r="D31" i="15" s="1"/>
  <c r="Q40" i="16"/>
  <c r="P40" i="16"/>
  <c r="N40" i="16"/>
  <c r="T40" i="16"/>
  <c r="O40" i="16"/>
  <c r="R40" i="16"/>
  <c r="S40" i="16"/>
  <c r="N41" i="16"/>
  <c r="P41" i="16"/>
  <c r="R41" i="16"/>
  <c r="T41" i="16"/>
  <c r="O41" i="16"/>
  <c r="S41" i="16"/>
  <c r="Q41" i="16"/>
  <c r="I74" i="1"/>
  <c r="I11" i="13"/>
  <c r="E27" i="15"/>
  <c r="E31" i="15" s="1"/>
  <c r="H11" i="13"/>
  <c r="H28" i="13" s="1"/>
  <c r="G21" i="11"/>
  <c r="B31" i="15"/>
  <c r="D38" i="16"/>
  <c r="C21" i="16" s="1"/>
  <c r="O24" i="21" s="1"/>
  <c r="O39" i="16"/>
  <c r="S39" i="16"/>
  <c r="N39" i="16"/>
  <c r="Q39" i="16"/>
  <c r="T39" i="16"/>
  <c r="P39" i="16"/>
  <c r="R39" i="16"/>
  <c r="N35" i="16"/>
  <c r="T35" i="16"/>
  <c r="T33" i="16" s="1"/>
  <c r="S35" i="16"/>
  <c r="S33" i="16" s="1"/>
  <c r="O35" i="16"/>
  <c r="O33" i="16" s="1"/>
  <c r="Q35" i="16"/>
  <c r="Q33" i="16" s="1"/>
  <c r="R35" i="16"/>
  <c r="R33" i="16" s="1"/>
  <c r="P35" i="16"/>
  <c r="P33" i="16" s="1"/>
  <c r="D33" i="16"/>
  <c r="K11" i="12"/>
  <c r="E21" i="11"/>
  <c r="G29" i="12" l="1"/>
  <c r="G28" i="15" s="1"/>
  <c r="G4" i="17"/>
  <c r="G8" i="17" s="1"/>
  <c r="H10" i="18" s="1"/>
  <c r="H4" i="18"/>
  <c r="G30" i="12"/>
  <c r="G29" i="15" s="1"/>
  <c r="G31" i="12"/>
  <c r="G30" i="15" s="1"/>
  <c r="B8" i="13"/>
  <c r="L61" i="21"/>
  <c r="L62" i="21" s="1"/>
  <c r="B11" i="13" s="1"/>
  <c r="B28" i="13" s="1"/>
  <c r="D30" i="16"/>
  <c r="D29" i="16" s="1"/>
  <c r="R38" i="16"/>
  <c r="P38" i="16"/>
  <c r="S38" i="16"/>
  <c r="T38" i="16"/>
  <c r="O38" i="16"/>
  <c r="C58" i="16"/>
  <c r="C57" i="16" s="1"/>
  <c r="Q38" i="16"/>
  <c r="G67" i="21"/>
  <c r="G69" i="21" s="1"/>
  <c r="G70" i="21" s="1"/>
  <c r="G74" i="21" s="1"/>
  <c r="D23" i="23"/>
  <c r="D43" i="23" s="1"/>
  <c r="N33" i="16"/>
  <c r="E56" i="16"/>
  <c r="E54" i="16" s="1"/>
  <c r="D56" i="16"/>
  <c r="D54" i="16" s="1"/>
  <c r="C56" i="16"/>
  <c r="C54" i="16" s="1"/>
  <c r="U35" i="16"/>
  <c r="U33" i="16" s="1"/>
  <c r="F56" i="16"/>
  <c r="F54" i="16" s="1"/>
  <c r="G56" i="16"/>
  <c r="G54" i="16" s="1"/>
  <c r="H56" i="16"/>
  <c r="H54" i="16" s="1"/>
  <c r="B39" i="12"/>
  <c r="B6" i="17"/>
  <c r="C8" i="18"/>
  <c r="E6" i="17"/>
  <c r="F8" i="18"/>
  <c r="E39" i="12"/>
  <c r="F39" i="12"/>
  <c r="G8" i="18"/>
  <c r="F6" i="17"/>
  <c r="H19" i="39"/>
  <c r="H20" i="39" s="1"/>
  <c r="F62" i="16"/>
  <c r="D62" i="16"/>
  <c r="H62" i="16"/>
  <c r="E62" i="16"/>
  <c r="G62" i="16"/>
  <c r="C62" i="16"/>
  <c r="U41" i="16"/>
  <c r="D6" i="17"/>
  <c r="D39" i="12"/>
  <c r="E8" i="18"/>
  <c r="F58" i="16"/>
  <c r="F57" i="16" s="1"/>
  <c r="G58" i="16"/>
  <c r="G57" i="16" s="1"/>
  <c r="D58" i="16"/>
  <c r="D57" i="16" s="1"/>
  <c r="N36" i="16"/>
  <c r="E58" i="16"/>
  <c r="E57" i="16" s="1"/>
  <c r="H58" i="16"/>
  <c r="H57" i="16" s="1"/>
  <c r="U37" i="16"/>
  <c r="U36" i="16" s="1"/>
  <c r="C6" i="17"/>
  <c r="D8" i="18"/>
  <c r="C39" i="12"/>
  <c r="E35" i="9"/>
  <c r="E51" i="9" s="1"/>
  <c r="G35" i="9"/>
  <c r="G51" i="9" s="1"/>
  <c r="C35" i="9"/>
  <c r="C51" i="9" s="1"/>
  <c r="J35" i="9"/>
  <c r="B35" i="9"/>
  <c r="B51" i="9" s="1"/>
  <c r="F35" i="9"/>
  <c r="F51" i="9" s="1"/>
  <c r="H35" i="9"/>
  <c r="H51" i="9" s="1"/>
  <c r="I35" i="9"/>
  <c r="I51" i="9" s="1"/>
  <c r="D35" i="9"/>
  <c r="D51" i="9" s="1"/>
  <c r="C54" i="29"/>
  <c r="F54" i="29" s="1"/>
  <c r="C57" i="29"/>
  <c r="F57" i="29" s="1"/>
  <c r="C56" i="29"/>
  <c r="F56" i="29" s="1"/>
  <c r="C55" i="29"/>
  <c r="F55" i="29" s="1"/>
  <c r="C53" i="29"/>
  <c r="F53" i="29" s="1"/>
  <c r="C58" i="29"/>
  <c r="F58" i="29" s="1"/>
  <c r="F61" i="16"/>
  <c r="C61" i="16"/>
  <c r="U40" i="16"/>
  <c r="D61" i="16"/>
  <c r="E61" i="16"/>
  <c r="H61" i="16"/>
  <c r="G61" i="16"/>
  <c r="K13" i="12"/>
  <c r="K12" i="12"/>
  <c r="H28" i="9" s="1"/>
  <c r="F60" i="16"/>
  <c r="G60" i="16"/>
  <c r="U39" i="16"/>
  <c r="N38" i="16"/>
  <c r="C60" i="16"/>
  <c r="D60" i="16"/>
  <c r="E60" i="16"/>
  <c r="H60" i="16"/>
  <c r="I75" i="1"/>
  <c r="G32" i="12" l="1"/>
  <c r="G6" i="17" s="1"/>
  <c r="G31" i="15"/>
  <c r="C8" i="13"/>
  <c r="C26" i="13" s="1"/>
  <c r="B26" i="13"/>
  <c r="C11" i="13"/>
  <c r="C28" i="13" s="1"/>
  <c r="C19" i="16"/>
  <c r="O22" i="21" s="1"/>
  <c r="F59" i="29"/>
  <c r="C7" i="9" s="1"/>
  <c r="P30" i="16"/>
  <c r="P29" i="16" s="1"/>
  <c r="O30" i="16"/>
  <c r="O29" i="16" s="1"/>
  <c r="R30" i="16"/>
  <c r="R29" i="16" s="1"/>
  <c r="S30" i="16"/>
  <c r="S29" i="16" s="1"/>
  <c r="Q30" i="16"/>
  <c r="Q29" i="16" s="1"/>
  <c r="N30" i="16"/>
  <c r="N29" i="16" s="1"/>
  <c r="T30" i="16"/>
  <c r="T29" i="16" s="1"/>
  <c r="G59" i="16"/>
  <c r="C59" i="16"/>
  <c r="D59" i="16"/>
  <c r="E59" i="16"/>
  <c r="H59" i="16"/>
  <c r="U38" i="16"/>
  <c r="F59" i="16"/>
  <c r="E23" i="23"/>
  <c r="E43" i="23" s="1"/>
  <c r="A46" i="23" s="1"/>
  <c r="I76" i="1"/>
  <c r="H8" i="18" l="1"/>
  <c r="G39" i="12"/>
  <c r="G15" i="23"/>
  <c r="H21" i="23" s="1"/>
  <c r="J23" i="23" s="1"/>
  <c r="J25" i="23" s="1"/>
  <c r="C51" i="16"/>
  <c r="C50" i="16" s="1"/>
  <c r="C63" i="16" s="1"/>
  <c r="B23" i="11" s="1"/>
  <c r="B24" i="11" s="1"/>
  <c r="B5" i="17" s="1"/>
  <c r="H51" i="16"/>
  <c r="H50" i="16" s="1"/>
  <c r="H63" i="16" s="1"/>
  <c r="G23" i="11" s="1"/>
  <c r="G24" i="11" s="1"/>
  <c r="F51" i="16"/>
  <c r="F50" i="16" s="1"/>
  <c r="F63" i="16" s="1"/>
  <c r="E23" i="11" s="1"/>
  <c r="E24" i="11" s="1"/>
  <c r="G51" i="16"/>
  <c r="G50" i="16" s="1"/>
  <c r="G63" i="16" s="1"/>
  <c r="F23" i="11" s="1"/>
  <c r="F24" i="11" s="1"/>
  <c r="E51" i="16"/>
  <c r="E50" i="16" s="1"/>
  <c r="E63" i="16" s="1"/>
  <c r="D23" i="11" s="1"/>
  <c r="D24" i="11" s="1"/>
  <c r="U30" i="16"/>
  <c r="U29" i="16" s="1"/>
  <c r="U42" i="16" s="1"/>
  <c r="D51" i="16"/>
  <c r="D50" i="16" s="1"/>
  <c r="D63" i="16" s="1"/>
  <c r="C23" i="11" s="1"/>
  <c r="C24" i="11" s="1"/>
  <c r="G75" i="21"/>
  <c r="G71" i="21"/>
  <c r="I77" i="1"/>
  <c r="B122" i="1" s="1"/>
  <c r="I37" i="9"/>
  <c r="I53" i="9" s="1"/>
  <c r="C37" i="9"/>
  <c r="C53" i="9" s="1"/>
  <c r="G37" i="9"/>
  <c r="G53" i="9" s="1"/>
  <c r="H37" i="9"/>
  <c r="H53" i="9" s="1"/>
  <c r="B37" i="9"/>
  <c r="D37" i="9"/>
  <c r="D53" i="9" s="1"/>
  <c r="E37" i="9"/>
  <c r="E53" i="9" s="1"/>
  <c r="F37" i="9"/>
  <c r="F53" i="9" s="1"/>
  <c r="C13" i="9"/>
  <c r="V41" i="16" l="1"/>
  <c r="V39" i="16"/>
  <c r="V37" i="16"/>
  <c r="V36" i="16" s="1"/>
  <c r="V27" i="16"/>
  <c r="V30" i="16"/>
  <c r="V32" i="16"/>
  <c r="V28" i="16"/>
  <c r="V40" i="16"/>
  <c r="V31" i="16"/>
  <c r="V34" i="16"/>
  <c r="V35" i="16"/>
  <c r="V33" i="16" s="1"/>
  <c r="J27" i="23"/>
  <c r="J29" i="23" s="1"/>
  <c r="B17" i="9"/>
  <c r="C22" i="9"/>
  <c r="B53" i="9"/>
  <c r="J37" i="9"/>
  <c r="I78" i="1"/>
  <c r="D22" i="11" l="1"/>
  <c r="D19" i="15" s="1"/>
  <c r="H22" i="11"/>
  <c r="H19" i="15" s="1"/>
  <c r="C22" i="11"/>
  <c r="C19" i="15" s="1"/>
  <c r="E22" i="11"/>
  <c r="E19" i="15" s="1"/>
  <c r="B22" i="11"/>
  <c r="B19" i="15" s="1"/>
  <c r="G22" i="11"/>
  <c r="G19" i="15" s="1"/>
  <c r="F22" i="11"/>
  <c r="F19" i="15" s="1"/>
  <c r="V38" i="16"/>
  <c r="V26" i="16"/>
  <c r="V29" i="16"/>
  <c r="I79" i="1"/>
  <c r="V42" i="16" l="1"/>
  <c r="E6" i="18"/>
  <c r="B20" i="15"/>
  <c r="B38" i="15" s="1"/>
  <c r="B40" i="15" s="1"/>
  <c r="B44" i="15" s="1"/>
  <c r="C14" i="18" s="1"/>
  <c r="F20" i="15"/>
  <c r="F38" i="15" s="1"/>
  <c r="F40" i="15" s="1"/>
  <c r="E20" i="15"/>
  <c r="E38" i="15" s="1"/>
  <c r="E40" i="15" s="1"/>
  <c r="I80" i="1"/>
  <c r="G20" i="15"/>
  <c r="G38" i="15" s="1"/>
  <c r="G40" i="15" s="1"/>
  <c r="D20" i="15" l="1"/>
  <c r="D38" i="15" s="1"/>
  <c r="D40" i="15" s="1"/>
  <c r="C20" i="15"/>
  <c r="C38" i="15" s="1"/>
  <c r="C40" i="15" s="1"/>
  <c r="E5" i="17"/>
  <c r="E9" i="17" s="1"/>
  <c r="G24" i="13"/>
  <c r="D25" i="13"/>
  <c r="D6" i="18"/>
  <c r="D11" i="18" s="1"/>
  <c r="D24" i="13"/>
  <c r="C5" i="17"/>
  <c r="C9" i="17" s="1"/>
  <c r="D5" i="17"/>
  <c r="D9" i="17" s="1"/>
  <c r="E11" i="18"/>
  <c r="E25" i="13"/>
  <c r="E24" i="13"/>
  <c r="H25" i="13"/>
  <c r="G5" i="17"/>
  <c r="G9" i="17" s="1"/>
  <c r="H6" i="18"/>
  <c r="H11" i="18" s="1"/>
  <c r="H24" i="13"/>
  <c r="I81" i="1"/>
  <c r="B123" i="1" s="1"/>
  <c r="C6" i="18" l="1"/>
  <c r="C11" i="18" s="1"/>
  <c r="C25" i="13"/>
  <c r="B9" i="17"/>
  <c r="B24" i="13"/>
  <c r="B25" i="13"/>
  <c r="C24" i="13"/>
  <c r="G25" i="13"/>
  <c r="G35" i="13" s="1"/>
  <c r="F6" i="18"/>
  <c r="F11" i="18" s="1"/>
  <c r="F24" i="13"/>
  <c r="F5" i="17"/>
  <c r="F9" i="17" s="1"/>
  <c r="F25" i="13"/>
  <c r="G6" i="18"/>
  <c r="G11" i="18" s="1"/>
  <c r="D35" i="13"/>
  <c r="H35" i="13"/>
  <c r="I82" i="1"/>
  <c r="E35" i="13"/>
  <c r="E37" i="13" l="1"/>
  <c r="E38" i="9" s="1"/>
  <c r="C35" i="13"/>
  <c r="D37" i="13" s="1"/>
  <c r="B35" i="13"/>
  <c r="B37" i="13" s="1"/>
  <c r="B18" i="18" s="1"/>
  <c r="F35" i="13"/>
  <c r="F37" i="13" s="1"/>
  <c r="F38" i="9" s="1"/>
  <c r="E18" i="18"/>
  <c r="I83" i="1"/>
  <c r="H37" i="13"/>
  <c r="D38" i="9" l="1"/>
  <c r="D54" i="9" s="1"/>
  <c r="D58" i="9" s="1"/>
  <c r="B38" i="9"/>
  <c r="B43" i="9" s="1"/>
  <c r="B17" i="18" s="1"/>
  <c r="C37" i="13"/>
  <c r="C18" i="18" s="1"/>
  <c r="G37" i="13"/>
  <c r="G18" i="18" s="1"/>
  <c r="E54" i="9"/>
  <c r="E58" i="9" s="1"/>
  <c r="D18" i="18"/>
  <c r="F18" i="18"/>
  <c r="I84" i="1"/>
  <c r="H38" i="9"/>
  <c r="H18" i="18"/>
  <c r="F54" i="9"/>
  <c r="F58" i="9" s="1"/>
  <c r="F43" i="9"/>
  <c r="F17" i="18" s="1"/>
  <c r="D43" i="9" l="1"/>
  <c r="D17" i="18" s="1"/>
  <c r="C42" i="15"/>
  <c r="D44" i="9"/>
  <c r="D45" i="9" s="1"/>
  <c r="D19" i="18"/>
  <c r="B54" i="9"/>
  <c r="B58" i="9" s="1"/>
  <c r="B19" i="18" s="1"/>
  <c r="C38" i="9"/>
  <c r="C54" i="9" s="1"/>
  <c r="C58" i="9" s="1"/>
  <c r="G38" i="9"/>
  <c r="E43" i="9"/>
  <c r="E17" i="18" s="1"/>
  <c r="F44" i="9"/>
  <c r="F45" i="9" s="1"/>
  <c r="F19" i="18"/>
  <c r="E42" i="15"/>
  <c r="H43" i="9"/>
  <c r="H17" i="18" s="1"/>
  <c r="H54" i="9"/>
  <c r="H58" i="9" s="1"/>
  <c r="I85" i="1"/>
  <c r="B124" i="1" s="1"/>
  <c r="E44" i="9"/>
  <c r="D42" i="15"/>
  <c r="E19" i="18"/>
  <c r="B44" i="9" l="1"/>
  <c r="B45" i="9" s="1"/>
  <c r="B69" i="9" s="1"/>
  <c r="C43" i="9"/>
  <c r="C17" i="18" s="1"/>
  <c r="G54" i="9"/>
  <c r="G58" i="9" s="1"/>
  <c r="G19" i="18" s="1"/>
  <c r="G43" i="9"/>
  <c r="G17" i="18" s="1"/>
  <c r="E45" i="9"/>
  <c r="C44" i="9"/>
  <c r="C19" i="18"/>
  <c r="B42" i="15"/>
  <c r="B46" i="15" s="1"/>
  <c r="H19" i="18"/>
  <c r="G42" i="15"/>
  <c r="H44" i="9"/>
  <c r="H45" i="9" s="1"/>
  <c r="I86" i="1"/>
  <c r="B15" i="18" l="1"/>
  <c r="B21" i="18" s="1"/>
  <c r="B23" i="18" s="1"/>
  <c r="B70" i="9"/>
  <c r="C3" i="24" s="1"/>
  <c r="G44" i="9"/>
  <c r="G45" i="9" s="1"/>
  <c r="C45" i="9"/>
  <c r="F42" i="15"/>
  <c r="C44" i="15"/>
  <c r="D14" i="18" s="1"/>
  <c r="I87" i="1"/>
  <c r="B36" i="18" l="1"/>
  <c r="B71" i="9"/>
  <c r="J6" i="20" s="1"/>
  <c r="BS25" i="24"/>
  <c r="J7" i="20"/>
  <c r="C46" i="15"/>
  <c r="I88" i="1"/>
  <c r="AW25" i="24" l="1"/>
  <c r="AV25" i="24"/>
  <c r="AA25" i="24"/>
  <c r="CG25" i="24"/>
  <c r="BG25" i="24"/>
  <c r="B27" i="24"/>
  <c r="C27" i="24" s="1"/>
  <c r="D27" i="24" s="1"/>
  <c r="CE25" i="24"/>
  <c r="CB25" i="24"/>
  <c r="CH25" i="24"/>
  <c r="AT25" i="24"/>
  <c r="AU25" i="24"/>
  <c r="CA25" i="24"/>
  <c r="BX25" i="24"/>
  <c r="AF25" i="24"/>
  <c r="BA25" i="24"/>
  <c r="BN25" i="24"/>
  <c r="BC25" i="24"/>
  <c r="AM25" i="24"/>
  <c r="BP25" i="24"/>
  <c r="AH25" i="24"/>
  <c r="BD25" i="24"/>
  <c r="AO25" i="24"/>
  <c r="AE25" i="24"/>
  <c r="CD25" i="24"/>
  <c r="AC25" i="24"/>
  <c r="AZ25" i="24"/>
  <c r="BM25" i="24"/>
  <c r="BT25" i="24"/>
  <c r="BU25" i="24"/>
  <c r="AP25" i="24"/>
  <c r="BW25" i="24"/>
  <c r="B24" i="18"/>
  <c r="B45" i="18" s="1"/>
  <c r="AN25" i="24"/>
  <c r="BJ25" i="24"/>
  <c r="CF25" i="24"/>
  <c r="BR25" i="24"/>
  <c r="AK25" i="24"/>
  <c r="AR25" i="24"/>
  <c r="BL25" i="24"/>
  <c r="BF25" i="24"/>
  <c r="BK25" i="24"/>
  <c r="BQ25" i="24"/>
  <c r="CC25" i="24"/>
  <c r="AG25" i="24"/>
  <c r="AX25" i="24"/>
  <c r="AY25" i="24"/>
  <c r="BO25" i="24"/>
  <c r="AL25" i="24"/>
  <c r="BY25" i="24"/>
  <c r="B20" i="24"/>
  <c r="B21" i="24" s="1"/>
  <c r="BH25" i="24"/>
  <c r="AQ25" i="24"/>
  <c r="AJ25" i="24"/>
  <c r="AB25" i="24"/>
  <c r="BI25" i="24"/>
  <c r="AI25" i="24"/>
  <c r="BZ25" i="24"/>
  <c r="AD25" i="24"/>
  <c r="BE25" i="24"/>
  <c r="BB25" i="24"/>
  <c r="AS25" i="24"/>
  <c r="BV25" i="24"/>
  <c r="I90" i="1"/>
  <c r="D44" i="15"/>
  <c r="E14" i="18" s="1"/>
  <c r="I89" i="1"/>
  <c r="B28" i="24" l="1"/>
  <c r="D26" i="24"/>
  <c r="D28" i="24" s="1"/>
  <c r="C26" i="24"/>
  <c r="C28" i="24" s="1"/>
  <c r="F18" i="24"/>
  <c r="F26" i="18" s="1"/>
  <c r="F46" i="18" s="1"/>
  <c r="G18" i="24"/>
  <c r="G26" i="18" s="1"/>
  <c r="G46" i="18" s="1"/>
  <c r="E18" i="24"/>
  <c r="E26" i="18" s="1"/>
  <c r="E46" i="18" s="1"/>
  <c r="I18" i="24"/>
  <c r="I26" i="18" s="1"/>
  <c r="I46" i="18" s="1"/>
  <c r="H18" i="24"/>
  <c r="H26" i="18" s="1"/>
  <c r="H46" i="18" s="1"/>
  <c r="CI25" i="24"/>
  <c r="B28" i="18"/>
  <c r="B34" i="18" s="1"/>
  <c r="B37" i="18" s="1"/>
  <c r="B44" i="18" s="1"/>
  <c r="B49" i="18" s="1"/>
  <c r="I91" i="1"/>
  <c r="D46" i="15"/>
  <c r="E44" i="15" s="1"/>
  <c r="F14" i="18" s="1"/>
  <c r="E27" i="24"/>
  <c r="E26" i="24"/>
  <c r="B30" i="18" l="1"/>
  <c r="J18" i="24"/>
  <c r="I92" i="1"/>
  <c r="E46" i="15"/>
  <c r="F44" i="15" s="1"/>
  <c r="F27" i="24"/>
  <c r="F26" i="24"/>
  <c r="E28" i="24"/>
  <c r="I93" i="1" l="1"/>
  <c r="G14" i="18"/>
  <c r="F46" i="15"/>
  <c r="G44" i="15" s="1"/>
  <c r="F28" i="24"/>
  <c r="G26" i="24"/>
  <c r="G27" i="24"/>
  <c r="I94" i="1" l="1"/>
  <c r="H14" i="18"/>
  <c r="G46" i="15"/>
  <c r="H27" i="24"/>
  <c r="H26" i="24"/>
  <c r="G28" i="24"/>
  <c r="I95" i="1" l="1"/>
  <c r="H28" i="24"/>
  <c r="I27" i="24"/>
  <c r="I26" i="24"/>
  <c r="I96" i="1" l="1"/>
  <c r="I28" i="24"/>
  <c r="J26" i="24"/>
  <c r="J27" i="24"/>
  <c r="I97" i="1" l="1"/>
  <c r="K27" i="24"/>
  <c r="K26" i="24"/>
  <c r="J28" i="24"/>
  <c r="I98" i="1" l="1"/>
  <c r="K28" i="24"/>
  <c r="L27" i="24"/>
  <c r="L26" i="24"/>
  <c r="I99" i="1" l="1"/>
  <c r="L28" i="24"/>
  <c r="M27" i="24"/>
  <c r="M26" i="24"/>
  <c r="I100" i="1" l="1"/>
  <c r="I101" i="1"/>
  <c r="M28" i="24"/>
  <c r="N27" i="24"/>
  <c r="N26" i="24"/>
  <c r="N28" i="24" l="1"/>
  <c r="C19" i="24"/>
  <c r="C27" i="18" s="1"/>
  <c r="C47" i="18" s="1"/>
  <c r="C48" i="18" s="1"/>
  <c r="O26" i="24"/>
  <c r="O27" i="24"/>
  <c r="C21" i="24" l="1"/>
  <c r="O28" i="24"/>
  <c r="B11" i="17"/>
  <c r="B12" i="17" s="1"/>
  <c r="P26" i="24"/>
  <c r="P27" i="24"/>
  <c r="B13" i="17" l="1"/>
  <c r="C20" i="18" s="1"/>
  <c r="C21" i="18" s="1"/>
  <c r="Q27" i="24"/>
  <c r="Q26" i="24"/>
  <c r="P28" i="24"/>
  <c r="B14" i="17" l="1"/>
  <c r="C23" i="18"/>
  <c r="C28" i="18" s="1"/>
  <c r="Q28" i="24"/>
  <c r="R26" i="24"/>
  <c r="R27" i="24"/>
  <c r="C30" i="18" l="1"/>
  <c r="C34" i="18"/>
  <c r="C37" i="18" s="1"/>
  <c r="C44" i="18" s="1"/>
  <c r="C49" i="18" s="1"/>
  <c r="R28" i="24"/>
  <c r="S27" i="24"/>
  <c r="S26" i="24"/>
  <c r="S28" i="24" l="1"/>
  <c r="T26" i="24"/>
  <c r="T27" i="24"/>
  <c r="T28" i="24" l="1"/>
  <c r="U27" i="24"/>
  <c r="U26" i="24"/>
  <c r="U28" i="24" l="1"/>
  <c r="V26" i="24"/>
  <c r="V27" i="24"/>
  <c r="V28" i="24" l="1"/>
  <c r="W27" i="24"/>
  <c r="W26" i="24"/>
  <c r="W28" i="24" l="1"/>
  <c r="X26" i="24"/>
  <c r="X27" i="24"/>
  <c r="X28" i="24" l="1"/>
  <c r="Y26" i="24"/>
  <c r="Y27" i="24"/>
  <c r="Z26" i="24" l="1"/>
  <c r="Z27" i="24"/>
  <c r="Y28" i="24"/>
  <c r="AA26" i="24" l="1"/>
  <c r="AA27" i="24"/>
  <c r="Z28" i="24"/>
  <c r="D19" i="24"/>
  <c r="D21" i="24" l="1"/>
  <c r="D27" i="18"/>
  <c r="D47" i="18" s="1"/>
  <c r="D48" i="18" s="1"/>
  <c r="C11" i="17"/>
  <c r="C12" i="17" s="1"/>
  <c r="AB27" i="24"/>
  <c r="AB26" i="24"/>
  <c r="AA28" i="24"/>
  <c r="AC27" i="24" l="1"/>
  <c r="AC26" i="24"/>
  <c r="C13" i="17"/>
  <c r="D20" i="18" s="1"/>
  <c r="D21" i="18" s="1"/>
  <c r="D23" i="18" s="1"/>
  <c r="D28" i="18" s="1"/>
  <c r="AB28" i="24"/>
  <c r="AC28" i="24" l="1"/>
  <c r="D30" i="18"/>
  <c r="D34" i="18"/>
  <c r="D37" i="18" s="1"/>
  <c r="D44" i="18" s="1"/>
  <c r="D49" i="18" s="1"/>
  <c r="C14" i="17"/>
  <c r="AD26" i="24"/>
  <c r="AD27" i="24"/>
  <c r="AD28" i="24" l="1"/>
  <c r="AE26" i="24"/>
  <c r="AE27" i="24"/>
  <c r="AF26" i="24" l="1"/>
  <c r="AF27" i="24"/>
  <c r="AE28" i="24"/>
  <c r="AG27" i="24" l="1"/>
  <c r="AG26" i="24"/>
  <c r="AF28" i="24"/>
  <c r="AG28" i="24" l="1"/>
  <c r="AH26" i="24"/>
  <c r="AH27" i="24"/>
  <c r="AI26" i="24" l="1"/>
  <c r="AI27" i="24"/>
  <c r="AH28" i="24"/>
  <c r="AI28" i="24" l="1"/>
  <c r="AJ26" i="24"/>
  <c r="AJ27" i="24"/>
  <c r="AK27" i="24" l="1"/>
  <c r="AK26" i="24"/>
  <c r="AJ28" i="24"/>
  <c r="AK28" i="24" l="1"/>
  <c r="AL26" i="24"/>
  <c r="AL27" i="24"/>
  <c r="AM26" i="24" l="1"/>
  <c r="AM27" i="24"/>
  <c r="E19" i="24"/>
  <c r="AL28" i="24"/>
  <c r="E27" i="18" l="1"/>
  <c r="E47" i="18" s="1"/>
  <c r="E48" i="18" s="1"/>
  <c r="D11" i="17"/>
  <c r="D12" i="17" s="1"/>
  <c r="E21" i="24"/>
  <c r="AN26" i="24"/>
  <c r="AN27" i="24"/>
  <c r="AM28" i="24"/>
  <c r="AN28" i="24" l="1"/>
  <c r="D13" i="17"/>
  <c r="E20" i="18" s="1"/>
  <c r="E21" i="18" s="1"/>
  <c r="E23" i="18" s="1"/>
  <c r="E28" i="18" s="1"/>
  <c r="AO26" i="24"/>
  <c r="AO27" i="24"/>
  <c r="D14" i="17" l="1"/>
  <c r="AO28" i="24"/>
  <c r="AP26" i="24"/>
  <c r="AP27" i="24"/>
  <c r="E34" i="18"/>
  <c r="E37" i="18" s="1"/>
  <c r="E44" i="18" s="1"/>
  <c r="E49" i="18" s="1"/>
  <c r="E30" i="18"/>
  <c r="AQ27" i="24" l="1"/>
  <c r="AQ26" i="24"/>
  <c r="AP28" i="24"/>
  <c r="AQ28" i="24" l="1"/>
  <c r="AR27" i="24"/>
  <c r="AR26" i="24"/>
  <c r="AR28" i="24" l="1"/>
  <c r="AS26" i="24"/>
  <c r="AS27" i="24"/>
  <c r="AT26" i="24" l="1"/>
  <c r="AT27" i="24"/>
  <c r="AS28" i="24"/>
  <c r="AU26" i="24" l="1"/>
  <c r="AU27" i="24"/>
  <c r="AT28" i="24"/>
  <c r="AV27" i="24" l="1"/>
  <c r="AV26" i="24"/>
  <c r="AU28" i="24"/>
  <c r="AV28" i="24" l="1"/>
  <c r="AW27" i="24"/>
  <c r="AW26" i="24"/>
  <c r="AW28" i="24" l="1"/>
  <c r="AX26" i="24"/>
  <c r="AX27" i="24"/>
  <c r="AY27" i="24" l="1"/>
  <c r="AY26" i="24"/>
  <c r="AX28" i="24"/>
  <c r="F19" i="24"/>
  <c r="AY28" i="24" l="1"/>
  <c r="F27" i="18"/>
  <c r="F47" i="18" s="1"/>
  <c r="F48" i="18" s="1"/>
  <c r="E11" i="17"/>
  <c r="E12" i="17" s="1"/>
  <c r="F21" i="24"/>
  <c r="AZ26" i="24"/>
  <c r="AZ27" i="24"/>
  <c r="AZ28" i="24" l="1"/>
  <c r="E13" i="17"/>
  <c r="F20" i="18" s="1"/>
  <c r="F21" i="18" s="1"/>
  <c r="F23" i="18" s="1"/>
  <c r="F28" i="18" s="1"/>
  <c r="BA26" i="24"/>
  <c r="BA27" i="24"/>
  <c r="E14" i="17" l="1"/>
  <c r="BB26" i="24"/>
  <c r="BB27" i="24"/>
  <c r="BA28" i="24"/>
  <c r="F30" i="18"/>
  <c r="F34" i="18"/>
  <c r="F37" i="18" s="1"/>
  <c r="F44" i="18" s="1"/>
  <c r="F49" i="18" s="1"/>
  <c r="BC26" i="24" l="1"/>
  <c r="BC27" i="24"/>
  <c r="BB28" i="24"/>
  <c r="BD26" i="24" l="1"/>
  <c r="BD27" i="24"/>
  <c r="BC28" i="24"/>
  <c r="BE27" i="24" l="1"/>
  <c r="BE26" i="24"/>
  <c r="BD28" i="24"/>
  <c r="BE28" i="24" l="1"/>
  <c r="BF26" i="24"/>
  <c r="BF27" i="24"/>
  <c r="BG27" i="24" l="1"/>
  <c r="BG26" i="24"/>
  <c r="BF28" i="24"/>
  <c r="BG28" i="24" l="1"/>
  <c r="BH26" i="24"/>
  <c r="BH27" i="24"/>
  <c r="BI27" i="24" l="1"/>
  <c r="BI26" i="24"/>
  <c r="BH28" i="24"/>
  <c r="BI28" i="24" l="1"/>
  <c r="BJ27" i="24"/>
  <c r="BJ26" i="24"/>
  <c r="BJ28" i="24" l="1"/>
  <c r="BK26" i="24"/>
  <c r="BK27" i="24"/>
  <c r="G19" i="24"/>
  <c r="G27" i="18" l="1"/>
  <c r="G47" i="18" s="1"/>
  <c r="G48" i="18" s="1"/>
  <c r="F11" i="17"/>
  <c r="F12" i="17" s="1"/>
  <c r="G21" i="24"/>
  <c r="BL26" i="24"/>
  <c r="BL27" i="24"/>
  <c r="BK28" i="24"/>
  <c r="BL28" i="24" l="1"/>
  <c r="F13" i="17"/>
  <c r="G20" i="18" s="1"/>
  <c r="G21" i="18" s="1"/>
  <c r="G23" i="18" s="1"/>
  <c r="G28" i="18" s="1"/>
  <c r="BM27" i="24"/>
  <c r="BM26" i="24"/>
  <c r="BM28" i="24" l="1"/>
  <c r="BN26" i="24"/>
  <c r="BN27" i="24"/>
  <c r="F14" i="17"/>
  <c r="G30" i="18"/>
  <c r="G34" i="18"/>
  <c r="G37" i="18" s="1"/>
  <c r="G44" i="18" s="1"/>
  <c r="G49" i="18" s="1"/>
  <c r="BO26" i="24" l="1"/>
  <c r="BO27" i="24"/>
  <c r="BN28" i="24"/>
  <c r="BP27" i="24" l="1"/>
  <c r="BP26" i="24"/>
  <c r="BO28" i="24"/>
  <c r="BP28" i="24" l="1"/>
  <c r="BQ27" i="24"/>
  <c r="BQ26" i="24"/>
  <c r="BQ28" i="24" l="1"/>
  <c r="BR27" i="24"/>
  <c r="BR26" i="24"/>
  <c r="BR28" i="24" l="1"/>
  <c r="BS26" i="24"/>
  <c r="BS27" i="24"/>
  <c r="BT27" i="24" l="1"/>
  <c r="BT26" i="24"/>
  <c r="BS28" i="24"/>
  <c r="BT28" i="24" l="1"/>
  <c r="BU27" i="24"/>
  <c r="BU26" i="24"/>
  <c r="BU28" i="24" l="1"/>
  <c r="BV27" i="24"/>
  <c r="BV26" i="24"/>
  <c r="H19" i="24" l="1"/>
  <c r="BV28" i="24"/>
  <c r="BW27" i="24"/>
  <c r="BW26" i="24"/>
  <c r="BW28" i="24" l="1"/>
  <c r="BX27" i="24"/>
  <c r="BX26" i="24"/>
  <c r="G11" i="17"/>
  <c r="G12" i="17" s="1"/>
  <c r="H21" i="24"/>
  <c r="H27" i="18"/>
  <c r="H47" i="18" s="1"/>
  <c r="H48" i="18" s="1"/>
  <c r="G13" i="17" l="1"/>
  <c r="H20" i="18" s="1"/>
  <c r="H21" i="18" s="1"/>
  <c r="H23" i="18" s="1"/>
  <c r="H28" i="18" s="1"/>
  <c r="BX28" i="24"/>
  <c r="BY26" i="24"/>
  <c r="BY27" i="24"/>
  <c r="G14" i="17" l="1"/>
  <c r="BZ27" i="24"/>
  <c r="BZ26" i="24"/>
  <c r="BY28" i="24"/>
  <c r="H34" i="18"/>
  <c r="H37" i="18" s="1"/>
  <c r="H44" i="18" s="1"/>
  <c r="H49" i="18" s="1"/>
  <c r="H30" i="18"/>
  <c r="BZ28" i="24" l="1"/>
  <c r="CA27" i="24"/>
  <c r="CA26" i="24"/>
  <c r="CA28" i="24" l="1"/>
  <c r="CB26" i="24"/>
  <c r="CB27" i="24"/>
  <c r="CB28" i="24" l="1"/>
  <c r="CC27" i="24"/>
  <c r="CC26" i="24"/>
  <c r="CC28" i="24" l="1"/>
  <c r="CD26" i="24"/>
  <c r="CD27" i="24"/>
  <c r="CD28" i="24" l="1"/>
  <c r="CE26" i="24"/>
  <c r="CE27" i="24"/>
  <c r="CE28" i="24" l="1"/>
  <c r="CF26" i="24"/>
  <c r="CF27" i="24"/>
  <c r="CG27" i="24" l="1"/>
  <c r="CG26" i="24"/>
  <c r="CF28" i="24"/>
  <c r="CG28" i="24" l="1"/>
  <c r="CH27" i="24"/>
  <c r="CH26" i="24"/>
  <c r="CH28" i="24" l="1"/>
  <c r="I19" i="24"/>
  <c r="CI26" i="24"/>
  <c r="H11" i="17" l="1"/>
  <c r="I27" i="18"/>
  <c r="I47" i="18" s="1"/>
  <c r="I48" i="18" s="1"/>
  <c r="J19" i="24"/>
  <c r="I21" i="24"/>
  <c r="J21" i="24" s="1"/>
  <c r="H35" i="10"/>
  <c r="I17" i="39"/>
  <c r="J17" i="39" s="1"/>
  <c r="K17" i="39" s="1"/>
  <c r="L17" i="39" s="1"/>
  <c r="M17" i="39" s="1"/>
  <c r="N17" i="39" s="1"/>
  <c r="O17" i="39" s="1"/>
  <c r="P17" i="39" s="1"/>
  <c r="Q17" i="39" s="1"/>
  <c r="R17" i="39" s="1"/>
  <c r="S17" i="39" s="1"/>
  <c r="T17" i="39" s="1"/>
  <c r="U17" i="39" s="1"/>
  <c r="V17" i="39" s="1"/>
  <c r="W17" i="39" s="1"/>
  <c r="X17" i="39" s="1"/>
  <c r="Y17" i="39" s="1"/>
  <c r="Z17" i="39" s="1"/>
  <c r="AA17" i="39" s="1"/>
  <c r="H36" i="10" l="1"/>
  <c r="H38" i="10"/>
  <c r="I18" i="39"/>
  <c r="I21" i="39" s="1"/>
  <c r="J18" i="39" l="1"/>
  <c r="J21" i="39" s="1"/>
  <c r="I19" i="39"/>
  <c r="I20" i="39" s="1"/>
  <c r="H39" i="10"/>
  <c r="H36" i="12"/>
  <c r="H35" i="15" s="1"/>
  <c r="H34" i="12"/>
  <c r="H25" i="12"/>
  <c r="H24" i="15" s="1"/>
  <c r="H22" i="12"/>
  <c r="H21" i="11"/>
  <c r="H24" i="12"/>
  <c r="H23" i="15" s="1"/>
  <c r="H35" i="12"/>
  <c r="H34" i="15" s="1"/>
  <c r="I45" i="16"/>
  <c r="I34" i="13" l="1"/>
  <c r="H22" i="15"/>
  <c r="H25" i="15" s="1"/>
  <c r="I7" i="18"/>
  <c r="I26" i="13"/>
  <c r="I28" i="13"/>
  <c r="I31" i="13"/>
  <c r="H33" i="15"/>
  <c r="H36" i="15" s="1"/>
  <c r="H17" i="15"/>
  <c r="H16" i="15"/>
  <c r="H18" i="15"/>
  <c r="I53" i="16"/>
  <c r="I55" i="16"/>
  <c r="I60" i="16"/>
  <c r="I56" i="16"/>
  <c r="I49" i="16"/>
  <c r="I62" i="16"/>
  <c r="I51" i="16"/>
  <c r="I48" i="16"/>
  <c r="I58" i="16"/>
  <c r="I57" i="16" s="1"/>
  <c r="I52" i="16"/>
  <c r="I61" i="16"/>
  <c r="I32" i="13"/>
  <c r="J19" i="39"/>
  <c r="J20" i="39" s="1"/>
  <c r="K18" i="39"/>
  <c r="K21" i="39" s="1"/>
  <c r="H7" i="15" l="1"/>
  <c r="H9" i="15"/>
  <c r="I23" i="13"/>
  <c r="H8" i="15"/>
  <c r="I47" i="16"/>
  <c r="I50" i="16"/>
  <c r="I59" i="16"/>
  <c r="K19" i="39"/>
  <c r="K20" i="39" s="1"/>
  <c r="L18" i="39"/>
  <c r="L21" i="39" s="1"/>
  <c r="I54" i="16"/>
  <c r="H20" i="15"/>
  <c r="H7" i="17"/>
  <c r="I9" i="18"/>
  <c r="H7" i="11" l="1"/>
  <c r="I4" i="18" s="1"/>
  <c r="H10" i="15"/>
  <c r="L19" i="39"/>
  <c r="L20" i="39" s="1"/>
  <c r="M18" i="39"/>
  <c r="M21" i="39" s="1"/>
  <c r="I63" i="16"/>
  <c r="H23" i="11" s="1"/>
  <c r="H24" i="11" s="1"/>
  <c r="H31" i="12" l="1"/>
  <c r="H30" i="15" s="1"/>
  <c r="H4" i="17"/>
  <c r="H8" i="17" s="1"/>
  <c r="I10" i="18" s="1"/>
  <c r="H28" i="12"/>
  <c r="H29" i="12"/>
  <c r="H28" i="15" s="1"/>
  <c r="H30" i="12"/>
  <c r="H29" i="15" s="1"/>
  <c r="N18" i="39"/>
  <c r="N21" i="39" s="1"/>
  <c r="M19" i="39"/>
  <c r="M20" i="39" s="1"/>
  <c r="H27" i="15" l="1"/>
  <c r="H31" i="15" s="1"/>
  <c r="H38" i="15" s="1"/>
  <c r="H40" i="15" s="1"/>
  <c r="H32" i="12"/>
  <c r="H6" i="17" s="1"/>
  <c r="I24" i="13"/>
  <c r="I6" i="18"/>
  <c r="I25" i="13"/>
  <c r="H5" i="17"/>
  <c r="N19" i="39"/>
  <c r="N20" i="39" s="1"/>
  <c r="O18" i="39"/>
  <c r="O21" i="39" s="1"/>
  <c r="I8" i="18" l="1"/>
  <c r="I11" i="18" s="1"/>
  <c r="H39" i="12"/>
  <c r="I35" i="13"/>
  <c r="I37" i="13" s="1"/>
  <c r="I18" i="18" s="1"/>
  <c r="O19" i="39"/>
  <c r="O20" i="39" s="1"/>
  <c r="P18" i="39"/>
  <c r="P21" i="39" s="1"/>
  <c r="H9" i="17"/>
  <c r="H12" i="17" s="1"/>
  <c r="I38" i="9" l="1"/>
  <c r="I54" i="9" s="1"/>
  <c r="I58" i="9" s="1"/>
  <c r="Q18" i="39"/>
  <c r="Q21" i="39" s="1"/>
  <c r="P19" i="39"/>
  <c r="P20" i="39" s="1"/>
  <c r="H13" i="17"/>
  <c r="I20" i="18" s="1"/>
  <c r="I43" i="9" l="1"/>
  <c r="J43" i="9" s="1"/>
  <c r="J38" i="9"/>
  <c r="I44" i="9"/>
  <c r="H42" i="15"/>
  <c r="H44" i="15" s="1"/>
  <c r="I19" i="18"/>
  <c r="R18" i="39"/>
  <c r="R21" i="39" s="1"/>
  <c r="Q19" i="39"/>
  <c r="Q20" i="39" s="1"/>
  <c r="H14" i="17"/>
  <c r="I17" i="18" l="1"/>
  <c r="I45" i="9"/>
  <c r="H46" i="15"/>
  <c r="I14" i="18"/>
  <c r="R19" i="39"/>
  <c r="R20" i="39" s="1"/>
  <c r="S18" i="39"/>
  <c r="S21" i="39" s="1"/>
  <c r="I21" i="18" l="1"/>
  <c r="I23" i="18" s="1"/>
  <c r="I28" i="18" s="1"/>
  <c r="I30" i="18" s="1"/>
  <c r="S19" i="39"/>
  <c r="S20" i="39" s="1"/>
  <c r="T18" i="39"/>
  <c r="T21" i="39" s="1"/>
  <c r="I34" i="18" l="1"/>
  <c r="I35" i="18"/>
  <c r="I45" i="18" s="1"/>
  <c r="T19" i="39"/>
  <c r="T20" i="39" s="1"/>
  <c r="U18" i="39"/>
  <c r="U21" i="39" s="1"/>
  <c r="I37" i="18" l="1"/>
  <c r="C40" i="18" s="1"/>
  <c r="V18" i="39"/>
  <c r="V21" i="39" s="1"/>
  <c r="U19" i="39"/>
  <c r="U20" i="39" s="1"/>
  <c r="C39" i="18" l="1"/>
  <c r="O25" i="21" s="1"/>
  <c r="I44" i="18"/>
  <c r="I49" i="18" s="1"/>
  <c r="C51" i="18" s="1"/>
  <c r="W18" i="39"/>
  <c r="W21" i="39" s="1"/>
  <c r="V19" i="39"/>
  <c r="V20" i="39" s="1"/>
  <c r="C52" i="18" l="1"/>
  <c r="E71" i="9" s="1"/>
  <c r="E69" i="9"/>
  <c r="J19" i="10"/>
  <c r="O26" i="21"/>
  <c r="W19" i="39"/>
  <c r="W20" i="39" s="1"/>
  <c r="X18" i="39"/>
  <c r="X21" i="39" s="1"/>
  <c r="O27" i="21" l="1"/>
  <c r="J21" i="10"/>
  <c r="E70" i="9"/>
  <c r="J20" i="10"/>
  <c r="X19" i="39"/>
  <c r="X20" i="39" s="1"/>
  <c r="Y18" i="39"/>
  <c r="Y21" i="39" s="1"/>
  <c r="Y19" i="39" l="1"/>
  <c r="Y20" i="39" s="1"/>
  <c r="Z18" i="39"/>
  <c r="Z21" i="39" s="1"/>
  <c r="Z19" i="39" l="1"/>
  <c r="Z20" i="39" s="1"/>
  <c r="AA18" i="39"/>
  <c r="AA19" i="39" l="1"/>
  <c r="AA20" i="39" s="1"/>
  <c r="AA21" i="39"/>
  <c r="B22" i="39" s="1"/>
</calcChain>
</file>

<file path=xl/sharedStrings.xml><?xml version="1.0" encoding="utf-8"?>
<sst xmlns="http://schemas.openxmlformats.org/spreadsheetml/2006/main" count="2821" uniqueCount="1435">
  <si>
    <t>pib</t>
  </si>
  <si>
    <t>pib(-1)</t>
  </si>
  <si>
    <t>pib (-4)</t>
  </si>
  <si>
    <t>pib (-5)</t>
  </si>
  <si>
    <t>Proyectado</t>
  </si>
  <si>
    <t>Residuo</t>
  </si>
  <si>
    <t xml:space="preserve"> 2005 T1</t>
  </si>
  <si>
    <t>2005 T2</t>
  </si>
  <si>
    <t>2005 T3</t>
  </si>
  <si>
    <t>2005 T4</t>
  </si>
  <si>
    <t xml:space="preserve"> 2006 T1</t>
  </si>
  <si>
    <t>2006 T2</t>
  </si>
  <si>
    <t>m</t>
  </si>
  <si>
    <t>s</t>
  </si>
  <si>
    <t>2006 T3</t>
  </si>
  <si>
    <t>2006 T4</t>
  </si>
  <si>
    <t xml:space="preserve"> 2007 T1</t>
  </si>
  <si>
    <t>2007 T2</t>
  </si>
  <si>
    <t>2007 T3</t>
  </si>
  <si>
    <t>R²</t>
  </si>
  <si>
    <t>2007 T4</t>
  </si>
  <si>
    <t>F</t>
  </si>
  <si>
    <t xml:space="preserve"> 2008 T1</t>
  </si>
  <si>
    <t>G. libertad</t>
  </si>
  <si>
    <t>2008 T2</t>
  </si>
  <si>
    <t>2008 T3</t>
  </si>
  <si>
    <t>2008 T4</t>
  </si>
  <si>
    <t>Multicolinealidad</t>
  </si>
  <si>
    <t xml:space="preserve"> 2009 T1</t>
  </si>
  <si>
    <t>Columna 1</t>
  </si>
  <si>
    <t>Columna 2</t>
  </si>
  <si>
    <t>Columna 3</t>
  </si>
  <si>
    <t>Columna 4</t>
  </si>
  <si>
    <t>2009 T2</t>
  </si>
  <si>
    <t>2009 T3</t>
  </si>
  <si>
    <t>m(-5)</t>
  </si>
  <si>
    <t>m(-4)</t>
  </si>
  <si>
    <t>m(-1)</t>
  </si>
  <si>
    <t>b</t>
  </si>
  <si>
    <t>2009 T4</t>
  </si>
  <si>
    <t xml:space="preserve"> 2010 T1</t>
  </si>
  <si>
    <t>s3, s2, s1</t>
  </si>
  <si>
    <t>2010 T2</t>
  </si>
  <si>
    <t>2010 T3</t>
  </si>
  <si>
    <t>2010 T4</t>
  </si>
  <si>
    <t xml:space="preserve"> 2011 T1</t>
  </si>
  <si>
    <t>Cálculo de T de student</t>
  </si>
  <si>
    <t>F de snedecor</t>
  </si>
  <si>
    <t>2011 T2</t>
  </si>
  <si>
    <t>Variable</t>
  </si>
  <si>
    <t>T= -m1/s1</t>
  </si>
  <si>
    <t>K</t>
  </si>
  <si>
    <t>2011 T3</t>
  </si>
  <si>
    <t>n</t>
  </si>
  <si>
    <t>2011 T4</t>
  </si>
  <si>
    <t>V1</t>
  </si>
  <si>
    <t xml:space="preserve"> 2012 T1</t>
  </si>
  <si>
    <t>V2</t>
  </si>
  <si>
    <t>2012 T2</t>
  </si>
  <si>
    <t>T de tabla</t>
  </si>
  <si>
    <t>( Gl= 43 y a=0,05)</t>
  </si>
  <si>
    <t>a</t>
  </si>
  <si>
    <t>Todos son positivos entonces no existe multicolinealidad</t>
  </si>
  <si>
    <t>2012 T3</t>
  </si>
  <si>
    <r>
      <t xml:space="preserve">Todas las </t>
    </r>
    <r>
      <rPr>
        <sz val="11"/>
        <color theme="1"/>
        <rFont val="Calibri"/>
        <family val="2"/>
      </rPr>
      <t>׀T׀</t>
    </r>
    <r>
      <rPr>
        <sz val="11"/>
        <color theme="1"/>
        <rFont val="Calibri"/>
        <family val="2"/>
        <scheme val="minor"/>
      </rPr>
      <t xml:space="preserve"> de los regresores son mayores a T tabla</t>
    </r>
  </si>
  <si>
    <t>F de tabla</t>
  </si>
  <si>
    <t>2012 T4</t>
  </si>
  <si>
    <t xml:space="preserve"> 2013 T1</t>
  </si>
  <si>
    <t>2013 T2</t>
  </si>
  <si>
    <t>2013 T3</t>
  </si>
  <si>
    <t>2013 T4</t>
  </si>
  <si>
    <t xml:space="preserve"> 2014 T1</t>
  </si>
  <si>
    <t>2014 T2</t>
  </si>
  <si>
    <t>2014 T3</t>
  </si>
  <si>
    <t>2014 T4</t>
  </si>
  <si>
    <t xml:space="preserve"> 2015 T1</t>
  </si>
  <si>
    <t>2015 T2</t>
  </si>
  <si>
    <t>2015 T3</t>
  </si>
  <si>
    <t>2015 T4</t>
  </si>
  <si>
    <t xml:space="preserve"> 2016 T1</t>
  </si>
  <si>
    <t>2016 T2</t>
  </si>
  <si>
    <t>2016 T3</t>
  </si>
  <si>
    <t>2016 T4</t>
  </si>
  <si>
    <t xml:space="preserve"> 2017 T1</t>
  </si>
  <si>
    <t>2017 T2</t>
  </si>
  <si>
    <t>2017 T3</t>
  </si>
  <si>
    <t>2017 T4</t>
  </si>
  <si>
    <t xml:space="preserve"> 2018 T1</t>
  </si>
  <si>
    <t>2018 T2</t>
  </si>
  <si>
    <t>2018 T3</t>
  </si>
  <si>
    <t>2018 T4</t>
  </si>
  <si>
    <t>PBI</t>
  </si>
  <si>
    <t>Año</t>
  </si>
  <si>
    <t>Pob</t>
  </si>
  <si>
    <t>Unidad</t>
  </si>
  <si>
    <t>Activos Fijos</t>
  </si>
  <si>
    <t>$</t>
  </si>
  <si>
    <t>Inmueble (terreno)</t>
  </si>
  <si>
    <t>Activo</t>
  </si>
  <si>
    <t>Depreciación</t>
  </si>
  <si>
    <t>Aplicac. IVA</t>
  </si>
  <si>
    <t>Obra Civil e instalaciones</t>
  </si>
  <si>
    <t>años</t>
  </si>
  <si>
    <t xml:space="preserve">            Activos Nominales</t>
  </si>
  <si>
    <t>Capital de trabajo</t>
  </si>
  <si>
    <t>Estudios y consultoría</t>
  </si>
  <si>
    <t>Licencias</t>
  </si>
  <si>
    <t>Gs.Preoperativos</t>
  </si>
  <si>
    <t>IVA =</t>
  </si>
  <si>
    <t>IIBB =</t>
  </si>
  <si>
    <t>Ganancias =</t>
  </si>
  <si>
    <t>Cuadro de Inversiones</t>
  </si>
  <si>
    <t>Período 0</t>
  </si>
  <si>
    <t>Año 1</t>
  </si>
  <si>
    <t>Año 2</t>
  </si>
  <si>
    <t>Año 3</t>
  </si>
  <si>
    <t>Año 4</t>
  </si>
  <si>
    <t>Año 5</t>
  </si>
  <si>
    <t>Año 6</t>
  </si>
  <si>
    <t>Año 7</t>
  </si>
  <si>
    <t>Inmueble</t>
  </si>
  <si>
    <t xml:space="preserve">             Total neto de IVA</t>
  </si>
  <si>
    <t xml:space="preserve">IVA </t>
  </si>
  <si>
    <t xml:space="preserve">            Total Inversión</t>
  </si>
  <si>
    <t>IVA Inversión</t>
  </si>
  <si>
    <t xml:space="preserve">             Total IVA Inversión</t>
  </si>
  <si>
    <t>Depreciaciones y Amortizaciones</t>
  </si>
  <si>
    <t>Inmueble**</t>
  </si>
  <si>
    <t>Total</t>
  </si>
  <si>
    <t>** No incluye el valor del terreno equivalente al 25% del valor del Inmueble</t>
  </si>
  <si>
    <t>Participación</t>
  </si>
  <si>
    <t>Aporte Capital Accionario</t>
  </si>
  <si>
    <t>Financiamiento de Terceros</t>
  </si>
  <si>
    <t>Días Laborables anuales</t>
  </si>
  <si>
    <t>Turnos Utilizados</t>
  </si>
  <si>
    <t>Hs/ Día</t>
  </si>
  <si>
    <t>Utilización de la capacidad Instalada Teórica</t>
  </si>
  <si>
    <t>Inflación Anual estimada</t>
  </si>
  <si>
    <t>Inflación Anual</t>
  </si>
  <si>
    <t>Inflación Acum</t>
  </si>
  <si>
    <t>Traslado Infl a precio</t>
  </si>
  <si>
    <t>inflación transladada</t>
  </si>
  <si>
    <t>Inflación cum @0,85</t>
  </si>
  <si>
    <t>IVA</t>
  </si>
  <si>
    <t>Equipo</t>
  </si>
  <si>
    <t>$/Año</t>
  </si>
  <si>
    <t>Gs. Generales Fabricación</t>
  </si>
  <si>
    <t>Art. Limpieza</t>
  </si>
  <si>
    <t>Subtotal I</t>
  </si>
  <si>
    <t>Gs.Comercialización</t>
  </si>
  <si>
    <t>Subtotal II</t>
  </si>
  <si>
    <t>Gs. Administración</t>
  </si>
  <si>
    <t>Papelería y útiles</t>
  </si>
  <si>
    <t>Seguros y ART</t>
  </si>
  <si>
    <t>Subtotal III</t>
  </si>
  <si>
    <t>Total Costos Indirectos  (en $ Neto de IVA)</t>
  </si>
  <si>
    <t>% a Completar de lo requerido en el Período 0</t>
  </si>
  <si>
    <t>Activo Corriente</t>
  </si>
  <si>
    <t>Per. 0</t>
  </si>
  <si>
    <t>Disponibilidades mínimas caja y Bancos</t>
  </si>
  <si>
    <t>días de venta</t>
  </si>
  <si>
    <t>Crédito a Compradores Mercado Interno</t>
  </si>
  <si>
    <t>días de costo prod.</t>
  </si>
  <si>
    <t>Anticipo a Proveedores Nacionales</t>
  </si>
  <si>
    <t>días de consumo</t>
  </si>
  <si>
    <t>Pasivo Corriente</t>
  </si>
  <si>
    <t>Crédito proveedores Accesorios Nacionales</t>
  </si>
  <si>
    <t>Crédito Proveedores Accesorios Importados</t>
  </si>
  <si>
    <t>Crédito Proveedores Servicos de Terceros</t>
  </si>
  <si>
    <t>Anticipos de Clientes</t>
  </si>
  <si>
    <t>Capital de trabajo operativo (en $ neto de IVA)</t>
  </si>
  <si>
    <t>Capital de Trabajo Operativo</t>
  </si>
  <si>
    <r>
      <rPr>
        <b/>
        <sz val="10"/>
        <rFont val="Symbol"/>
        <family val="1"/>
        <charset val="2"/>
      </rPr>
      <t>D</t>
    </r>
    <r>
      <rPr>
        <b/>
        <sz val="10"/>
        <rFont val="Arial"/>
        <family val="2"/>
      </rPr>
      <t xml:space="preserve"> Capital de Trabajo Operativo</t>
    </r>
  </si>
  <si>
    <t>Hs/dia</t>
  </si>
  <si>
    <t>Administración</t>
  </si>
  <si>
    <t>IVA Ventas</t>
  </si>
  <si>
    <t>IVA Compras</t>
  </si>
  <si>
    <t>Costos Directos Producción</t>
  </si>
  <si>
    <t>SubTotal I</t>
  </si>
  <si>
    <t>Subtotal IV</t>
  </si>
  <si>
    <t>Total IVA Compras</t>
  </si>
  <si>
    <t>Pocición Técnica IVA</t>
  </si>
  <si>
    <t>Recupero IVA Inversión</t>
  </si>
  <si>
    <t>IVA Saldo</t>
  </si>
  <si>
    <t>Composición mensual de los sueldos y jornales</t>
  </si>
  <si>
    <t>C   A   T   E   G   O   R   I   A   S</t>
  </si>
  <si>
    <t>A</t>
  </si>
  <si>
    <t>Básico mensual</t>
  </si>
  <si>
    <t>(A)</t>
  </si>
  <si>
    <t>B</t>
  </si>
  <si>
    <t>Premio  % s/(A)</t>
  </si>
  <si>
    <t>C</t>
  </si>
  <si>
    <t>Sueldo Bruto Mensual</t>
  </si>
  <si>
    <t>(A)*(1+(B))</t>
  </si>
  <si>
    <t>D</t>
  </si>
  <si>
    <t>Asignación Familiar</t>
  </si>
  <si>
    <t>% s/C</t>
  </si>
  <si>
    <t>E</t>
  </si>
  <si>
    <t>Jubilación</t>
  </si>
  <si>
    <t>% s/(C+H+I)</t>
  </si>
  <si>
    <t>Obra Social</t>
  </si>
  <si>
    <t>G</t>
  </si>
  <si>
    <t xml:space="preserve">Seguros </t>
  </si>
  <si>
    <t>% s/(C, H, I)</t>
  </si>
  <si>
    <t>H</t>
  </si>
  <si>
    <t>Aguinaldo</t>
  </si>
  <si>
    <t>I</t>
  </si>
  <si>
    <t>Vacaciones</t>
  </si>
  <si>
    <t>Balance de Personal</t>
  </si>
  <si>
    <t>Remuneración mensual individual</t>
  </si>
  <si>
    <t>Cargas Patronal y Social mensual individual</t>
  </si>
  <si>
    <t>Remuneración mensual total</t>
  </si>
  <si>
    <t>Cargas Patronales y Sociales mensual totales</t>
  </si>
  <si>
    <t xml:space="preserve">C </t>
  </si>
  <si>
    <t>Operarios</t>
  </si>
  <si>
    <t>Sector Administración</t>
  </si>
  <si>
    <t>Gerente General</t>
  </si>
  <si>
    <t>Sector Comercialización</t>
  </si>
  <si>
    <t>Personal de ventas</t>
  </si>
  <si>
    <t>Cuadro de Resultados Proyectado</t>
  </si>
  <si>
    <t>Ventas</t>
  </si>
  <si>
    <t>Gastos de Comercialización</t>
  </si>
  <si>
    <t>Gastos de Administración</t>
  </si>
  <si>
    <t>Imp. a los Ingresos Brutos</t>
  </si>
  <si>
    <t>EBITDA</t>
  </si>
  <si>
    <t>Amortiz. y Depreciac. Activos</t>
  </si>
  <si>
    <t>Gastos Financieros</t>
  </si>
  <si>
    <t>Resultado antes impuestos</t>
  </si>
  <si>
    <t>Impuesto a las Ganancias</t>
  </si>
  <si>
    <t>Resultado después Impuestos</t>
  </si>
  <si>
    <t xml:space="preserve">Ventas </t>
  </si>
  <si>
    <t>Egresos Operativos</t>
  </si>
  <si>
    <t>Impuesto a los Ingresos Brutos</t>
  </si>
  <si>
    <t>Flujo de Caja Operativo</t>
  </si>
  <si>
    <t>Ingresos No Operativos</t>
  </si>
  <si>
    <t>Aporte Capital accionario</t>
  </si>
  <si>
    <t>Egresos No Operativos</t>
  </si>
  <si>
    <t>Inversión Activos Fijos &amp; CAPEX</t>
  </si>
  <si>
    <t>Variación Capital de Trabajo</t>
  </si>
  <si>
    <t>Flujo de Caja No Operativo</t>
  </si>
  <si>
    <t>Flujo de Caja sin Financiación</t>
  </si>
  <si>
    <t>Ingresos Financieros</t>
  </si>
  <si>
    <t>Egresos Financieros</t>
  </si>
  <si>
    <t>Amortización de Capital</t>
  </si>
  <si>
    <t>Intereses</t>
  </si>
  <si>
    <t>Flujo de Caja Neto con Financiación</t>
  </si>
  <si>
    <t>Flujo de Caja Acumulado</t>
  </si>
  <si>
    <t>Valor Residual</t>
  </si>
  <si>
    <t>Aporte Accionario</t>
  </si>
  <si>
    <t>Equity Cash Flow</t>
  </si>
  <si>
    <t>TIR Accionista =</t>
  </si>
  <si>
    <t>Amortizaciones Capital</t>
  </si>
  <si>
    <t>Free Cash Flow</t>
  </si>
  <si>
    <t>TIR Proyecto =</t>
  </si>
  <si>
    <r>
      <t>VAN</t>
    </r>
    <r>
      <rPr>
        <vertAlign val="subscript"/>
        <sz val="11"/>
        <color theme="1"/>
        <rFont val="Calibri"/>
        <family val="2"/>
        <scheme val="minor"/>
      </rPr>
      <t>(WACC)</t>
    </r>
    <r>
      <rPr>
        <sz val="11"/>
        <color theme="1"/>
        <rFont val="Calibri"/>
        <family val="2"/>
        <scheme val="minor"/>
      </rPr>
      <t xml:space="preserve"> =</t>
    </r>
  </si>
  <si>
    <t>Modelo de Valuación de Activos de Capital (CAPM)</t>
  </si>
  <si>
    <t>Tasa  Libre  de Riesgo  (Bonos Gobierno Arg $ 10 años ) =</t>
  </si>
  <si>
    <t>Estructuración Capital</t>
  </si>
  <si>
    <t>TNA =</t>
  </si>
  <si>
    <t>Situación del Mercado</t>
  </si>
  <si>
    <t>Probabilidad de Ocurrencia</t>
  </si>
  <si>
    <t>P(s)</t>
  </si>
  <si>
    <t>Rm</t>
  </si>
  <si>
    <r>
      <t>P</t>
    </r>
    <r>
      <rPr>
        <b/>
        <i/>
        <vertAlign val="subscript"/>
        <sz val="10"/>
        <rFont val="Arial"/>
        <family val="2"/>
      </rPr>
      <t>(s)</t>
    </r>
    <r>
      <rPr>
        <b/>
        <i/>
        <sz val="10"/>
        <rFont val="Arial"/>
        <family val="2"/>
      </rPr>
      <t>Rm</t>
    </r>
  </si>
  <si>
    <r>
      <t>Rm-Rm</t>
    </r>
    <r>
      <rPr>
        <b/>
        <i/>
        <vertAlign val="subscript"/>
        <sz val="10"/>
        <rFont val="Arial"/>
        <family val="2"/>
      </rPr>
      <t>(m)</t>
    </r>
  </si>
  <si>
    <r>
      <t>(Rm-Rm</t>
    </r>
    <r>
      <rPr>
        <b/>
        <i/>
        <vertAlign val="subscript"/>
        <sz val="10"/>
        <rFont val="Arial"/>
        <family val="2"/>
      </rPr>
      <t>(m)</t>
    </r>
    <r>
      <rPr>
        <b/>
        <i/>
        <sz val="10"/>
        <rFont val="Arial"/>
        <family val="2"/>
      </rPr>
      <t>)</t>
    </r>
    <r>
      <rPr>
        <b/>
        <i/>
        <vertAlign val="superscript"/>
        <sz val="10"/>
        <rFont val="Arial"/>
        <family val="2"/>
      </rPr>
      <t>2</t>
    </r>
  </si>
  <si>
    <r>
      <t>P</t>
    </r>
    <r>
      <rPr>
        <b/>
        <i/>
        <vertAlign val="subscript"/>
        <sz val="10"/>
        <rFont val="Arial"/>
        <family val="2"/>
      </rPr>
      <t>(s)</t>
    </r>
    <r>
      <rPr>
        <b/>
        <i/>
        <sz val="10"/>
        <rFont val="Arial"/>
        <family val="2"/>
      </rPr>
      <t>(Rm-Rm</t>
    </r>
    <r>
      <rPr>
        <b/>
        <i/>
        <vertAlign val="subscript"/>
        <sz val="10"/>
        <rFont val="Arial"/>
        <family val="2"/>
      </rPr>
      <t>(m)</t>
    </r>
    <r>
      <rPr>
        <b/>
        <i/>
        <sz val="10"/>
        <rFont val="Arial"/>
        <family val="2"/>
      </rPr>
      <t>)</t>
    </r>
    <r>
      <rPr>
        <b/>
        <i/>
        <vertAlign val="superscript"/>
        <sz val="10"/>
        <rFont val="Arial"/>
        <family val="2"/>
      </rPr>
      <t>2</t>
    </r>
  </si>
  <si>
    <t>Altamente recesivo</t>
  </si>
  <si>
    <t>Moderadamente Recesivo</t>
  </si>
  <si>
    <t>Actual</t>
  </si>
  <si>
    <t>Moderada Recuperación</t>
  </si>
  <si>
    <t>Fuerte recuperación</t>
  </si>
  <si>
    <t>Rm = rendimiento esperado del Índice de Mercado -Merval- para cada escenario</t>
  </si>
  <si>
    <t>Rendimiento promedio esperado por Dividendos =</t>
  </si>
  <si>
    <t>Rm Total esperado =</t>
  </si>
  <si>
    <t>Varianza (Rm)=</t>
  </si>
  <si>
    <r>
      <t>q</t>
    </r>
    <r>
      <rPr>
        <b/>
        <i/>
        <sz val="10"/>
        <rFont val="Arial"/>
        <family val="2"/>
      </rPr>
      <t xml:space="preserve"> (m) =</t>
    </r>
  </si>
  <si>
    <t xml:space="preserve">Cálculo de los Rendimientos Esperados y de la Covarianza del Proyecto </t>
  </si>
  <si>
    <r>
      <t>R</t>
    </r>
    <r>
      <rPr>
        <b/>
        <i/>
        <vertAlign val="subscript"/>
        <sz val="10"/>
        <rFont val="Arial"/>
        <family val="2"/>
      </rPr>
      <t>(j)</t>
    </r>
  </si>
  <si>
    <r>
      <t>P</t>
    </r>
    <r>
      <rPr>
        <b/>
        <i/>
        <vertAlign val="subscript"/>
        <sz val="10"/>
        <rFont val="Arial"/>
        <family val="2"/>
      </rPr>
      <t>(s)</t>
    </r>
    <r>
      <rPr>
        <b/>
        <i/>
        <sz val="10"/>
        <rFont val="Arial"/>
        <family val="2"/>
      </rPr>
      <t>R</t>
    </r>
    <r>
      <rPr>
        <b/>
        <i/>
        <vertAlign val="subscript"/>
        <sz val="10"/>
        <rFont val="Arial"/>
        <family val="2"/>
      </rPr>
      <t>(j)</t>
    </r>
  </si>
  <si>
    <r>
      <t>R</t>
    </r>
    <r>
      <rPr>
        <b/>
        <i/>
        <vertAlign val="subscript"/>
        <sz val="10"/>
        <rFont val="Arial"/>
        <family val="2"/>
      </rPr>
      <t>(j)</t>
    </r>
    <r>
      <rPr>
        <b/>
        <i/>
        <sz val="10"/>
        <rFont val="Arial"/>
        <family val="2"/>
      </rPr>
      <t>-(3)</t>
    </r>
  </si>
  <si>
    <t>P(s)=(4)*(5)</t>
  </si>
  <si>
    <t>P(s)*(6)</t>
  </si>
  <si>
    <t>2 = TIR para cada escenario de mercado</t>
  </si>
  <si>
    <t>Covar. Proyecto =</t>
  </si>
  <si>
    <r>
      <t>b</t>
    </r>
    <r>
      <rPr>
        <b/>
        <i/>
        <vertAlign val="subscript"/>
        <sz val="12"/>
        <rFont val="Arial"/>
        <family val="2"/>
      </rPr>
      <t>u</t>
    </r>
    <r>
      <rPr>
        <b/>
        <i/>
        <sz val="10"/>
        <rFont val="Arial"/>
        <family val="2"/>
      </rPr>
      <t xml:space="preserve">  del  Proyecto   =</t>
    </r>
  </si>
  <si>
    <r>
      <t>b</t>
    </r>
    <r>
      <rPr>
        <b/>
        <i/>
        <vertAlign val="subscript"/>
        <sz val="12"/>
        <rFont val="Arial"/>
        <family val="2"/>
      </rPr>
      <t>L</t>
    </r>
    <r>
      <rPr>
        <b/>
        <i/>
        <sz val="10"/>
        <rFont val="Arial"/>
        <family val="2"/>
      </rPr>
      <t xml:space="preserve">  del  Proyecto   =</t>
    </r>
  </si>
  <si>
    <r>
      <t>b</t>
    </r>
    <r>
      <rPr>
        <b/>
        <i/>
        <vertAlign val="subscript"/>
        <sz val="12"/>
        <rFont val="Arial"/>
        <family val="2"/>
      </rPr>
      <t>Acivo Total</t>
    </r>
    <r>
      <rPr>
        <b/>
        <i/>
        <sz val="10"/>
        <rFont val="Arial"/>
        <family val="2"/>
      </rPr>
      <t xml:space="preserve"> Proyecto   =</t>
    </r>
  </si>
  <si>
    <t>WACC =</t>
  </si>
  <si>
    <t xml:space="preserve"> 2019 T1</t>
  </si>
  <si>
    <t>2019 T2</t>
  </si>
  <si>
    <t>2019 T3</t>
  </si>
  <si>
    <t>2019 T4</t>
  </si>
  <si>
    <t xml:space="preserve"> 2020 T1</t>
  </si>
  <si>
    <t>2020 T2</t>
  </si>
  <si>
    <t>2020 T3</t>
  </si>
  <si>
    <t>2020 T4</t>
  </si>
  <si>
    <t>Porcentaje</t>
  </si>
  <si>
    <t>TOTAL</t>
  </si>
  <si>
    <t>Días mensuales:</t>
  </si>
  <si>
    <t>Tipo de cambio</t>
  </si>
  <si>
    <t>Sector de Almacenes</t>
  </si>
  <si>
    <t>Categoría</t>
  </si>
  <si>
    <t>uSd</t>
  </si>
  <si>
    <t>usd/m2</t>
  </si>
  <si>
    <t>TOTAL:</t>
  </si>
  <si>
    <t>Publicidad y comunicación</t>
  </si>
  <si>
    <t>Telefonía e internet</t>
  </si>
  <si>
    <r>
      <t xml:space="preserve">Coseno </t>
    </r>
    <r>
      <rPr>
        <b/>
        <sz val="10"/>
        <color indexed="9"/>
        <rFont val="Symbol"/>
        <family val="1"/>
        <charset val="2"/>
      </rPr>
      <t>q</t>
    </r>
    <r>
      <rPr>
        <b/>
        <sz val="10"/>
        <color indexed="9"/>
        <rFont val="Arial"/>
        <family val="2"/>
      </rPr>
      <t xml:space="preserve"> =</t>
    </r>
  </si>
  <si>
    <t>Dias mes</t>
  </si>
  <si>
    <t>Total consumo mensual</t>
  </si>
  <si>
    <t>Impuestos</t>
  </si>
  <si>
    <t>Moneda</t>
  </si>
  <si>
    <t>PESOS</t>
  </si>
  <si>
    <t>año 1</t>
  </si>
  <si>
    <t>año 2</t>
  </si>
  <si>
    <t>año 3</t>
  </si>
  <si>
    <t>año 4</t>
  </si>
  <si>
    <t>año 5</t>
  </si>
  <si>
    <t>Monto</t>
  </si>
  <si>
    <t>AMORTIZACION</t>
  </si>
  <si>
    <t>meses</t>
  </si>
  <si>
    <t>INTERES</t>
  </si>
  <si>
    <t>COMISION FLAT</t>
  </si>
  <si>
    <t>mensuales</t>
  </si>
  <si>
    <t>TOTAL SERVICIO DEUDA</t>
  </si>
  <si>
    <t>T.N.A</t>
  </si>
  <si>
    <t>Comision Flat</t>
  </si>
  <si>
    <t>sobre monto acordado</t>
  </si>
  <si>
    <t>IVA sobre intereses y comisiones</t>
  </si>
  <si>
    <t>excento</t>
  </si>
  <si>
    <t>T.E.M</t>
  </si>
  <si>
    <t>periodo 0</t>
  </si>
  <si>
    <t>mes 1</t>
  </si>
  <si>
    <t>mes 2</t>
  </si>
  <si>
    <t>mes 3</t>
  </si>
  <si>
    <t>mes 4</t>
  </si>
  <si>
    <t>mes 5</t>
  </si>
  <si>
    <t>mes 6</t>
  </si>
  <si>
    <t>mes 7</t>
  </si>
  <si>
    <t>mes 8</t>
  </si>
  <si>
    <t>mes 9</t>
  </si>
  <si>
    <t>mes 10</t>
  </si>
  <si>
    <t>mes 11</t>
  </si>
  <si>
    <t>mes 12</t>
  </si>
  <si>
    <t>mes 13</t>
  </si>
  <si>
    <t>mes 14</t>
  </si>
  <si>
    <t>mes 15</t>
  </si>
  <si>
    <t>mes 16</t>
  </si>
  <si>
    <t>mes 17</t>
  </si>
  <si>
    <t>mes 18</t>
  </si>
  <si>
    <t>mes 19</t>
  </si>
  <si>
    <t>mes 20</t>
  </si>
  <si>
    <t>mes 21</t>
  </si>
  <si>
    <t>mes 22</t>
  </si>
  <si>
    <t>mes 23</t>
  </si>
  <si>
    <t>mes 24</t>
  </si>
  <si>
    <t>mes 25</t>
  </si>
  <si>
    <t>mes 26</t>
  </si>
  <si>
    <t>mes 27</t>
  </si>
  <si>
    <t>mes 28</t>
  </si>
  <si>
    <t>mes 29</t>
  </si>
  <si>
    <t>mes 30</t>
  </si>
  <si>
    <t>mes 31</t>
  </si>
  <si>
    <t>mes 32</t>
  </si>
  <si>
    <t>mes 33</t>
  </si>
  <si>
    <t>mes 34</t>
  </si>
  <si>
    <t>mes 35</t>
  </si>
  <si>
    <t>mes 36</t>
  </si>
  <si>
    <t>mes 37</t>
  </si>
  <si>
    <t>mes 38</t>
  </si>
  <si>
    <t>mes 39</t>
  </si>
  <si>
    <t>mes 40</t>
  </si>
  <si>
    <t>mes 41</t>
  </si>
  <si>
    <t>mes 42</t>
  </si>
  <si>
    <t>mes 43</t>
  </si>
  <si>
    <t>mes 44</t>
  </si>
  <si>
    <t>mes 45</t>
  </si>
  <si>
    <t>mes 46</t>
  </si>
  <si>
    <t>mes 47</t>
  </si>
  <si>
    <t>mes 48</t>
  </si>
  <si>
    <t>mes 49</t>
  </si>
  <si>
    <t>mes 50</t>
  </si>
  <si>
    <t>mes 51</t>
  </si>
  <si>
    <t>mes 52</t>
  </si>
  <si>
    <t>mes 53</t>
  </si>
  <si>
    <t>mes 54</t>
  </si>
  <si>
    <t>mes 55</t>
  </si>
  <si>
    <t>mes 56</t>
  </si>
  <si>
    <t>mes 57</t>
  </si>
  <si>
    <t>mes 58</t>
  </si>
  <si>
    <t>mes 59</t>
  </si>
  <si>
    <t>mes 60</t>
  </si>
  <si>
    <t>MONTO INVERSION</t>
  </si>
  <si>
    <t xml:space="preserve">Tipo </t>
  </si>
  <si>
    <t>Especie</t>
  </si>
  <si>
    <t>TIR</t>
  </si>
  <si>
    <t>periodos</t>
  </si>
  <si>
    <t>Rendimiento</t>
  </si>
  <si>
    <t>Crystal Ball Data</t>
  </si>
  <si>
    <t>Workbook Variables</t>
  </si>
  <si>
    <t>Last Var Column</t>
  </si>
  <si>
    <t xml:space="preserve">    Name:</t>
  </si>
  <si>
    <t xml:space="preserve">    Value:</t>
  </si>
  <si>
    <t>Worksheet Data</t>
  </si>
  <si>
    <t>Last Data Column Used</t>
  </si>
  <si>
    <t>Sheet Ref</t>
  </si>
  <si>
    <t>Sheet Guid</t>
  </si>
  <si>
    <t>Deleted sheet count</t>
  </si>
  <si>
    <t>Last row used</t>
  </si>
  <si>
    <t>Data blocks</t>
  </si>
  <si>
    <t>79bcc412-cf22-4706-a58a-79e50558722c</t>
  </si>
  <si>
    <t>CB_Block_0</t>
  </si>
  <si>
    <t>㜸〱敤㕣㕢㙣ㅣ㔷ㄹ摥㌳摥㕤敦慣敤搸㡤㤳戶㈹愵㌵㤴戶㔰〷㌷㑥ㅢ㑡ぢ㈱昸搲㕣㕡㈷㜶㘳㈷〵〱摡㡣㜷捦挴搳散捣戸㌳戳㑥㕣㉡戵㠲㤶㡢戸㐹摣㐴愱㕣㔴愱㑡㝤攱㈲㔰戹扥㜰㤱㐰愸㐸㍣〰ㄲㄲて〵㈱㜸〰愱㐸扣昰㠰〴摦㜷㘶㘶㜷㘶搷㍢㜶户㉤戸挸㈷昱敦㌳攷㌶攷㥣晦㝡晥晦㡣㜳㈲㤷换晤ㅢ㠹扦㤹昲捣㕣扢戸敥〷搲㥥㤸㜱敢㜵㔹つ㉣搷昱㈷愶㍣捦㔸㥦戳晣愰てつ㡡ㄵぢ昵㝥愱攲㕢て挹㔲㘵㑤㝡㍥ㅡㄵ㜲戹㔲㐹搷㔰捦㐱昸㌳ㄲ㍦攸散㌵㤸〷㔸㥡㤹㥥㕦㝥〰愳㉥〶慥㈷昷㡦㥤つ晢ㅥ㥥㥣㥣㤸㥣戸晤搰攴挱㠹〳晢挷㘶ㅡ昵愰攱挹挳㡥㙣〴㥥㔱摦㍦戶搰㔸慥㕢搵㝢攵晡㤲㝢㐱㍡㠷攵昲㠱摢㤶㡤摢摦㍣㜹晢愱㐳收㥤㜷扥㜹㄰慦捥㥤㥡㤹㕥昰愴改扦㐴㘳ㄶ㌸攵摢㘷㘵搵攲摡愴昴㉣攷晣挴捣㌴晥㈷收㡦愷㍢㈶ㄶ㔷愴っ昸㙡改㐹愷㉡㝤ㅤㅤ〷散㈹摦㙦搸慢摣㍣摤㍥㡡愵㔶つ㍦㈸搸㌳戲㕥搷敤㜸搴㤲㍤㡦扤慢ㅢ敢㠳昶愲㜴㝣㉢戰搶慣㘰扤㘸㉦㘱愰摡㤰㝤挶㤷愷つ攷扣㍣㘵搸戲㘰ㅦ㙢㔸戵㝣㤸㜲㝤㌷挷㐳㈴㈷愶㤶㍦㌱攵摢㌳㉢㠶愷㘶攴㜳㘳㌲摡ㅥ昵慡改戶㌷㜴ㅦ㤷㔳㔷㙦攰㤸㌷㜶㙦㠷㥡戳㠶搷㙣㌹摥扤㘵戴昸昴っ㙥敤摥㍥戱㐷改㍥㙦攸摥㐷㙤㘵扡戵ㄸ㠸攸㕢敤㈸ㄶ愳ㄷ〹晡〹㑡〴㐴愰㕥㈶ㄸ㈰ㄸ〴㄰昹㝦㠰㑢㤲ㅤ㔹愵㔵っ慤戲慣㔵慡㕡愵愶㔵愴㔶㌱戵捡㜹慤戲愲㔵㉣慤昲㠰㔶戹㠰㌶㜱㉡昵昷㙢㔱晡敤㡦㍦昷昴搵扦㕦㌸昵㥤㠷㐶敦ち㥥昹戶㌷戸ぢ㡤敥㡢㈶㌵敢ㄹㄷ㐱㙡㉤㉡〶㐷昰摦收㕣〱愶㌰て㤹㜷㤸㤳㤳戵㐳〷㡣摢㡣〲㤷㤵㠱晣ㄴ愱㡣愰敤愰㜹扦攵搴摣㡢ち㜷搷㑥ㅢ扥㙣㙤摣㜸㔴㌷敤㌶㥣㥡晦慡㡤㉢ㄷ〳㈳㤰搷戴搷戵〶改攸戶〸戶㤲扥㝡摦㜵敤摤捥ㅡ昵㠶㥣扡㘴㠵搵慦㙥慢戶ㄷ㍣㜷戹㝢敤㔱㑦㍥搸慣敤㤸搱ㄴ㠴摡㥡ㅡ扢㘳㤵㘱㔵㌸慦戱㤹ㄵ搷㤷㡥㥡摥戸扤㘰㔵㉦㐸㙦㔱㔲㈴捡㥡㕡敡㕥㔶㐵㕣㍦㍥敦㘰愱攰搶摡㙢㤳愵收摤㤷〲㌰戳慣㘱扥慢搲ぢ搶㤷㡣攵扡扣㌲搵㈴㝣㈷㉡昶愵㡡㡦扡搵㠶㍦攳㍡㠱攷搶搳㌵㔳戵㌵〳㤲愶㜶搲慤挹㝣㍥愷㠴〲〴㙥㕦㥦㄰戹㕢扡昳㠲㐲㐴〲挵㘴攴慢搳㘴㌷㜱ㅡ慢挳㉡敡㤲㌴愹扤㙥㤳挱㌸㕦㈵㘳㌲㌸㌰戱㈶敡て扥昴昵㥢っ摢挴摣换摢㔸搳㐶愳搵摦扤㈶㥤攰戸攱搴敡搲换搴㝥㠲㌳搲㠷〱ち㤷㈱㄰扡敥ㅥ㔵㥤戸㈴搶ぢㄷ慤㕡戰㔲㕣㤱搶昹㤵〰㘵搰㤰愵ㄲ户戶㈳改㔷愰㐸摦㑤㌰ち㔰㉥攷㡡㝢搸愸㔸㐶捡ㄵ㈸㥤㌲㜸㌹㈵挸搹㉦挵换㠳收㔱慢ㅥ挸㔰㈸て㥢挰㐸愸搵ㄴ晡㠶㐸愲㥥㔱つㄵ挶ㅥ㜳〶㔴㙡㔸㑥戰摥攲摢づ㉥〹㠹㘸㐷ㄶ㙣㍢㔹㐰㔱㤰㤶〷ㄹ扣〶愲㘹㤳〶搹㡤ㄳ㐴㐴㌶挸搰散ㄸ㌹㑤㘴㙣㥦㈱㈳搰㍥㐹㠴㙣㝤愰扢㡣㈰戱㜷ㄲ㈹㍢㜵攵挷ㅤ㘹戶㤱㉤ㅦ㑡戳扤搸㌸晤㑡㠲慢〸慥㈶搸〷㈰晥っ〹㐷㈹㠷㝣㍡改慦挲戳㝥㉤挱慢〱㈰㥦㜴捡㥣㐸㔴搱㠶摡㡡ㅤ挹㜶㐳戰㤳㤵㔱ㅣ㡡㈲㕡挶㑤㍢㜳挸㔶㠸㡥慣捥敤愱㙢昳㑡挷摥搴㥤㌶㤳换㈱㐵㘶㌴㑤慥㜵㤳愶挹㡤㘰搳ㅥ昵搶昵攸慡㡦ㄱ扣〶愰慣扦㤶㄰捡㠵〶敦搶㉣㝡㥡㤴慦〸戳㈸㌴㠶㝡㔴昰ㄱ㈱昳〸㤰㈱攴㍡㡥㉦㍢㌶㌴捤挱㜱昳ㄵ㙦㐳敦敦捥摦ㄱ搲摢昴收㡥摥愱扦攸〵㕡搱㌷㠰扤挴敦扢敡㤸ㅢ㔱慤摦㐴㜰㌳㐰㥢㡥攱改晢㠵㝡ち㤴㔹㙣㈷㌰户㥢㕥ㄷ㘵攵㉥慤慦㑡愵㠱〶捤㈵挳㍢㉦〳㜸㌰㑥捣挲ㄶ㜶㍤㑦搶㜱愸慤愹〲㥥㕦慥㑡ㄷ晡㐷㍤搷㘶昹㡥㡤散扦㈲ㄴ㐳㍥慦昵攵摡㙣攴っ㕢㌳攱㜳㑡㔰づ㜵昰㙤摤㠵㐴愲㔳㥡扣搸㉦晢㝣戹㈳㐹㝡㤰㈴㙦挰戶敡户〰㐰㑡㠸摦㜴㤵㈸晢搹散㡤慡㔹摡㘲愵㠷㉦攳㜴搲收㐳散㤰㈳〳愱挳㜶ㅡ晥〳㝦挸㕥戴散愶戰ㄸ戰ㄷ愴㔷㠵㙦挱慡换㜲攸㤶愵愸搹㤱ㄵ慦㄰㔹搱搷搷㜱㥥捥昰慦㈹㍡㘹㤳ㄲ㤹摣㥥㔹㤹㜱ㄶ㙦ㄱㄵ摤㤰ㄴ㉡ㄹ慥愱愶〴㈲攵戱敤㡥㠸改㐱挴摣㡡㡤搳て㄰㑣ㄲㅣ〴㈸晣ㄲ㤲㘶慢ㅢ捦㜰㔸晦ㅡ㕤摡㤵㑡慥㐴㌴㈸ㄷ攱㜳㕤㠵搵㈱扥收㑤〴㜷〰戴㤹㍦㜴㐰㘶㄰愲㐲㜹㠲㄰㔵ㄸ挳㍣㙢挹㡢愴㠱㕤㈶〲㑢㌳つ㍦㜰㙤㐶㤶㠶捣㔹昷㤴ㅢ捣㕡晥㉡㈲㔱愳㘶㤴戹㝦㐵㍡愰㉥て戶㑦㕢㤹扢扡㉡㙢扡戹攸㌶㈰摡㑥捣㙥㠷㠳㌹戶〳戶愴㍡㥢㙢〲愹户昳㌱㠶㄰搸㘹攵㙦愵㌷㜶㑢摥㙦ㅥ晡㠶㕢㍢扡㘴〵㜵㌹㘰㠶㑣挷㝣挹挴㉥㈲㜲㔰敢㌷㤷㔶㍣㈹㘷㠷捣㘳㥥㔵慢㕢㡥㈴㌲㘰㘳㌲㔸㌷㈷捦㈳㑡戰攰㌲〶攸㍡㐳收㤲㘷㌸晥慡挱㠰攲晡敥搴㤳ち㡢ㄴ捣㘹换昱昱ㅡ㠵㐵收㠷捤挵ㄵ昷㈲㈲戶つ摢㌹㘶慣晡摢〲㉢㈴晡㌰㈹搴〸㑤㘸㥡㈸㘹愵㕥昱挳〳㜹㉥㐷摥换ㄳ㈸㕣攵ち昴㤹㘷㘸㙦摡昵㔱㡣㠶㜶㍡攷㌴㠸攸㔱戳戰㉦㔳ち㤳㔳昵㍢搹攷㉥㠰㝢㡥㥤㌹搱㡡捣扤愸㤸㜵㠱㕥晥っㄹ慦挸愲ㄹ〸愱㡦㙥㔷㐸㉡㉣㈳攵㠰〳㠱㜱㍥戵㤳㕦搹㔴㙤㐸㝤扢㕡搹愳㠸㈴つ㥡㜳挶戲慣㈳ㅥ㙤ㅢ挱慥昰㠱㘶慣㙤搴晤愸㙥挶戵㙤㠳愴㐵戲㕣慣ㅡ愴攰愹㐶攰㥥戴ㅣ摤〴㔰昴ㄷㄵㄹ㤷㔰㘴㕣㔲㐵㠳收㘹㠶〶㔵㥥㘳戹攷つ捦ち㔶㙣慢㕡攲〳挳㜷摢㠲㈶挱攴㤴扣㜱㡡㘵挶㔸㥢㌵㝦〶㈶㥢㍦〱㜴㑦㐰㡥㜲敢㠸㝥㔰慥㈶㡡昸㈷㝡㜴㉣㐱挰㈸㑦愹晥㔶㡣㔶㔰户㈳㈰㜲㔴扡ㅣ摦挱戸晣〸㑡㐲㈱㐴慣㘷㤰〸扣㠲〹㈱㑦ㄷ㜷搱㍣攳㔸〱戰㐷㡣ㅤ戵㠲㔹ㅦ㈸〷㐰㔶ㅤ㙦慦㔱㔸㑤㜴ㅡ㙦㙡㠵敢㍢慢㔲㙡攲扡捥晡愴摥㜸摤〶搵愱㐶㐹㈸㤲捤ㅡ㈹捤戲挱ㅣ户㤳慡ㄱ㑡㜱挷摡㐶㘴戹㑤㕢晢㑥㈹昲㈲ㄴ㤳愲㤹㥣晥㌶㐵㈸〸昴㐶㍡㡡㍥晢㙣昲㐸㐴㙣㘸〳㤴愹愷挲戲愱㈸㈴㜸〲搷㑥㙡戲ㅣ㍤㠱扦㜷㐵搹昹㐶㤰慡㌱㉥㡤㐶㌵㔳昵晡扣〳㉢愱㙡㜸戵㙤挲搲㔸㕢愸㘱ㄴ㜷昶慡晤挳敤㑤㌰㘲挴㠶っ㡢㘴昸㠱挱㠶㘰慥㐴㐴㤵搶搹㄰户扡㔹㕣攲搳㐹㘹㌸ち〳㡢㐱㙤㔶慥㈹㌳慣㘵挹㡦慡づ捤搳愲㤲愳扡㌹戵散㐳愵〷㤴攳㔱㑥㌱戸㙥㥥愶㕢ち㤷ㄸ㈰㜶愳摣㐲㌵㐰㘸户㌹〰㑦〶摢〷㍢搸㤱㌰㜴㐲敢㡣ㄲ戴㤸㐱戸改㐵㤰㜷㝡挴㈸〴愹愹搲摦㡦㠸捦㍦挱昴捣㤱㕣㥣㠹㤸㠸攱慥っ敢〱挸㑤㐶㈶挹㐵愳㜱挰㍣㤴㙣㑡㘸つ挶㘵㌴㌱㠶㘸昲㜹〱㙥昱㌰㤶㌵㑣戶愹攳㥥㕢㘰㐱㥢搶搷㜷㤹㈷㥣㙡扤㔱㤳㑡ㄵ挷戲㕡㘹攴㙤㠱㉦㜵〵㌰攴愶㡣㝤㠹㌶攵〴㡥㔲㕣㌲㤱搴扢摤慤ㅦ㐱㜷㈵攴㌰㐶愸晡ㄸ㠰捣㜰换愹㠰㔸挷㍤〵摡㠷扢㕢ㄷㄸ搴攵㌹㠸戴㡥㈲捡戲㌹摣挷㙢㐶㤱ㄵ户㈵㥡捤戹㜳㉥㙤昶㐴搱㜱㉢㉣摡ㄶ㌸挲㍡㐳㠱㔷㉣挲ㄸ改㤱㍢㌸㐸敥㜲ㄴ摤扤晣㠸㝡捣㕤〶㉡ㄴ〶〴㘳扣㍣〵攵戰慢㘰㈴ㅡ摣㕡换敡ㄶ㡣晥搲昲搶愷〰〴挳挰㌴㘸搱㌲㌴㜰㘶㤰摦摣挰戹ㅥ慤㌲㈲愴挹㘰㉡㘳㤴愳㜰搸〳㘹攰㈶ㅥ愴㤷㕣㈸愱㘰㡦扡ㄸㄶ摦㑤ㅣ户㜱〴㜲扤㉢摢ちㄷ㡣〰搷㕦㥣㝤㙤挵㔳戵ㅡ捤㕤昸攷戶〵㔶㜱㜵㈳㌴㐷昷戴㕤捡㔲㙢愲㝤㜷㐳㕢㐵㜴㔹昰攰散挴㜱㈳愸慥㉣〶敢攱挵慤㕥㐹愲昰㐳昸㈳㌶㝣㍢㙤收扣挳㡢愸㙢摣晢昲〵挷扤攸愸㜹ㄵ㝣摥晡〳㠵攰ち㘵㍦㈷㔹捥晤ㅢ晦㔴搲㜲㠵ㅦ㘰挴慤㑣㥢〳戴ㅣ㈴ㅣ㐷愵㔰ㅡ㡣㈱㥦㐱㈷戰摤㥢户〶㐸㈷㝢摡攸㐴〹㠲ㅤ㐲㜱捥扦㘴㠴㈲扥て戴㤲㔸挲㈳㌹昶晣㘹戰扥昸ㅥ㑡㠸㜰㍣㐷㘲愴昰ㅡ攴㌲㔰愷〴㜹㜴挵㠳ㄷ㐲晥㝦戰ㄴ㜳昳㠶散昴㕦㘰㘶昱摤㜶ㄴ㕤㐷ㄴ㝤愷〳㐵㠲搷㐰ㄴ晦摥㠳㑣㥣ちっ捦扥愰㐰㌸搷戴㜳〰㝤搹㉦晣晥てて愰㜳ㄱ㜱㈸ㅢつ愱戶ㅢ昱摣㌴ㄱ晡㍡㑣〴〶敦㤵㠹㜰ㄲㄹ挱㈸㝥㘸㈲㐴㍥㤰㜹ㄴ㙣㙥㈲㌰戶㤷㘱〸㈶㐲慤〹户〶㑦㘰㔷摡昴㡦ㅤ挷挵㕢改㈳㥥て愵攵捦挰㈳㜵㔵㘷昱㠲攱ㄹ昶㍥㔵㝥捣㤳㔰㘶摥ㄲ㙥㜲慢㉥散㜱捤㠶㌵慡搳〶扥㡡搸换扥攳㑦搹摡晤㜵㘰㉡㑣愱晢㕥㤴㐴昱㐵㜸㑡〴捦つ戹昷敥昹摡戱㍦㍣昴搸ㄱ摥㔶㡢㘸戵㜰ぢ昲扤㠴散㘹㑦㈰愸㥢戸㈸戲㤷ㅦ收㥣挴㈷㑡搶㙡㕤㑥ㅢ㥥戲㠲㝣摤㡥戳㈱攱㈵〸㌳㈴扥敤㘰㘲攲摥㐳㘸㘲㑥戴戹㍢搵㠷㑤捡㐵㌸㤱㤸戸昲改挵㘱㐳搱㔵㤱昵㘸㙤ㄶ扥〱㔵昴〲㈷㤲戶ㄲ㜹敡㘴ㄲ攲敢敤扡敥㄰㜵㕤㜸㤰㘱搸㍦㤶㔲㠸㍦㤰㐲㤲〷ㄹ㕥〸㔰㔲敡㌴㌲㠵㕢〱㌲㈲㙢敤㈱㕥晡〳㜶㠴㠰㙣㕥晡敢昱㈳ㄶ散㈲戰ㄸ晢攲㝢㍤搱搲ㄶ㡤㔵ㄳ㐳戵捡愶㔹㐴㐶ㅤ㕥㔸㌰ㄹ㤷愶㉣㥤㠳㈸摤戲㍢㡡㉦ㄹ戲挳挰㕢挸搸〵㥢扥戶戲㝤户搳挰捤て攸㤹愲㔲ㄸ捥㙥ㄶ攳㐰慡㘲㜴㘱搳㜲㔸㐴㌸ㅣ㘶㥢㥤〶愲㉡攸㉣㘷ㅦ㑥愵〸晥昱㑢㈱搶㡦户㠶摥摢㕥㐳ㅤ攷昴㘳㠱晣㠱晤㜵㕤〶㘳攳慤攴ㄸ㐸搸㉤戵㉡㠵搷挳捦愰ぢㄷ㥤ㄳ㝡㉢慢㥥挵㈱晣㡡㌹慢㑦敢搰晦㡣㕥㉢捥㍡换摥っ㘳愷昴晦㍢㔰戰愹晥ㄷ㡣扤㈹㐴扥㌳捡昰愱挰昸挹愶㈱ㅢ敥〸㍣摢〸摥愸㠳戱慥戲っ㜹㠷戹㐵㝣扣ㅡ㔶㉢〹づ扦㔷扥晤㙡㐴戳㉦㙤摢㠱慥〲㤰戱愱挲搳㄰㐱㕤晢愷攵㔶㝣扡㉤扥ぢㅤ昷㥣戴慡㥥敢扢㘶㌰戶㠸愰敦ㄸ扦㍤㌳㘱昳㑣㠹慦戶ぢ戵ㅢ戰ㄳ㠳敦㐱㥦㔳昳㄰搸愷㘴昰㔲挵㈲ㄹ㔹搸㕡㈴㠳摦㈱㡤㈴挲㑢搴づ晥ㄵ收㝤つ愳㡥㑦㔷攷攱敢っ㔸戴㉤㤴㕤攸㜱㙥扦愱挱慤挳ㅤ慤㝢攱て㤲昵〹〴挷搴ㄲ摥昵ㅥ敥㙢晢ㅥ愴摢㐶㙢昳搹戲㌷㥦㕢戹昰ㄴ㜰扡戵户愴㐹㠶敦攴ㄷ挹㘵扤㐲㠸㑢晢㐷昰㝢敢づ㕡㡥㌶ち㍡㡦㍥攸愶㈳㙣扣づ昷搹ㄶ愲摦攷搰㔵㑣ㄱ攰㐷㌷愲っㅦ〴扤㝣㘴㐵昱㈵㉣㡢っ㠰㝣慥㔸〵攸㑥搵㑦㙥㐴搵㈳戱㐰ㄶ㍣㘳㤰ㅣ换攲ぢ㘸挸敤ち㤷つ㤶攰戲㠵㍡㑢㈰慦挷㍤㤰捦〹㥥㈵搴㐴㍥㠷づ捤㠹㔸㈸敤㍥㤱捦㙥㌴ㄱ㐱㉢㐰㉤㌴㌹晥㐸慣㐵昴㍡慡㜵㥢挰㈱㜰〱㠶㈹ㄶ㈹㙢㡡㘱㘸攱㝢挴っ搲慦愲摦捦ㅦ昹攵㜳㑣㝦㍢㈲㤴㈰㐴㔵㝡昲ㄴ㠴㙡昲㥦㐸㑥摥㐳㘹昷挹㝦㙣愳挹㡦㔰㐶㜲㈶㝡〰㌰搴㈷㉡昸愵ㄶ搳㐰㠶晢挸ㅦ㜱㡥〰㍦愹㔹㡣ㄸ㈸㔱㝤㉦㈲㠳扥摣㜰搵敡ㄲ㌲㜱摦〲搷㥦昱㜱㡦戲㡦㜸ㄱ㤲扥㥣㘲攸㡣㉤㠶㕡戱㘴㐷㕥搸㙤㈱ㅢ戰㈴㝥㉤摢㔵愴ㄷ㝢㡣昰㡢て挶㠸㌹㝥㍣晥㜲㑡㡢㘲㑥㈰㡣搰㈲㈵晤㜰㈳挵〷攲挶摦㝣戶攵㌲㐵〵ㄲ愸㈷㙣㑣㍡㔳㡤ㅦ㡦ㅢㅦ挴㔷㔹慡㑤㡥㌷〸㤸㥥㡦ㅢ㤳ㅥ㔵攳挷攲挶㝦㍤戸慦搹㌸愶挳㜰攴〲㠹㈴挳搶㔵搶㝦攲ぢ敤㘱㌴㉦㤸搴㥦〳㘶㔸㑣挹愹㐲挷㜵愵㐱〷㜱ㄹ挴挳㌷搲㜳戸摢㠴㉢㈰㄰戲攱㥦㑡㌸㠱㍢㑦戳㐶㘰攰ㄳ攸㌵〴㥢㍤㕤㍤戱㜳搱㥣昷㔰搰㙦㥥昰㜱愶慡㙤㉢ㄲ㠱㌹㤰て昷㜷ㄳ愷㝣㠶改搸摡㡦㌸㐸愶昱づ㐹㙦捡㐳〵㔶昲攲㝤㌱㘶㜳㡦戶㘸㐶㝦〴挸㠱㜴〴㘴㐶㝦ㄴ㌰っ挴昰戶㜲㙥㠴晣慦㤸晢㝤慣㜸㍦挱㘳〰㘵㐱㘶㈷ㅤㄴㅦ〷搸ぢ㉢ㄵ㝦慡挲ㅦ慢挹戱㔵㑦慥攱㑦㕦晣攴㕢㡥㈶ㅥ㡡㕦㤹㈴㈶晤㠳散昶㈱㠰㍥㌸㜱㐵㐴㡡㘵晤挳㈸㐹扥㥡攲㐳扤晡㈳慣昸㈸挱挷〰捡〵㑥㜹换㝢挷㤵昵愸扦㍥㡥慥攲㔱〲晣攸㥦㠸㌲㝣㈸㜰㌷摥搲摤㘲收㠱㌸晥扣ㅦ〱捦搴㜷晣㜷攳扢晣㜵㉥扡て㝦㤶愴愰捣晢扣㜶㔷㙦㘳㤱ㄵ㘸㤹慢㥦㔵㙣昶㡢ㄸ㠷敢㙡挵㔱㌸㈲㔵㑢㐹㉢ち㘲㥤ぢㄶ㉥摥挰户ㅣ㔶ㄵ㐲㤰ㄲ㔴㠵ㄳ㔵ㅣ㐱㠱晥㈹㌶㈵㡥㠹㈷晤搳㝣㈲㙡搵㈶㝥㈶捡昰㐱㄰慦慡晢〳㔱昷昸㠵挴戵慡戰摡㕥㐸晣慢㡡㤵攴ぢ㥦攰㘰ち㔹挸愴㜵ㄳ㤱愶㘸攸ぢ挸っ昵つ㜳㙥昷攳㐷扢㈴慡攷㙡攷捥晤㜳㌸㍦㜶㑤晥ㅤ㙦ㅦ㝣攲昹㕦晣昱㤳扦㝥昷攱扦晣敢挹㈷㝦晤愷㑦㍥昷慦ㅦ㉥ㅦ晥搹㔳㑦晤昴㥥㉦㍦昷挷摤收㔷戴㘷晦㌹昷㤵㠷㈷㉦㍣晣愰㜹收㤶㘳て扦昳㠱晢㈶ㄷ慥ㄸ敦敢敢敦扦㜹昴攷㔷扦㝥攴搱〷扦㉢㝥昴扢慢ㅣ愱㤶㡢ㄷ愴愷挱㘵慢㘹㝣ㄱㄹ㑣㠳㌳㝥㔹愷挱攵慡㡤㕡㡥㌶㙡ㅡ〵㈵㜸㌶㌸〱㔵㘱愴㉢〶晥〳挸戳戶㐶</t>
  </si>
  <si>
    <t>Decisioneering:7.0.0.0</t>
  </si>
  <si>
    <t>8ebf087b-eac0-4ffa-baaf-d50039398972</t>
  </si>
  <si>
    <t>CB_Block_7.0.0.0:1</t>
  </si>
  <si>
    <t>㜸〱敤㕣㕢㙣ㅣ㔷ㄹ摥㌳摥㕤敦慣敤搸㡤㤳戶㈹愵㌵㤴搲㔲〷㌷㑥㙢㑡㠱㄰㝣㘹㉥挵㠹摤搸㐹戹㙡㌳摥㍤ㄳ㑦戳㌳攳捥捣㍡㜱愹搴ち捡㑤摣㈴㙥愲㔰㉥慡㄰ㄲ㉦㕣㠴〴ㄴ㜸㐱㈰㠱㔰㐱㍣挰〳ㄲて〵㈱㄰〲愱㐸扣㠰㠴〴摦㜷㘶㘶㜷㘶搷㍢㜶户㉤戸挸㈷昱敦㌳攷㌶攷㥣晦㝡晥晦㡣㜳㈲㤷换晤ㅢ㠹扦㤹昲捣㕣扦戴攱〷搲㥥㤸㜵敢㜵㔹つ㉣搷昱㈷愶㍤捦搸㤸户晣愰てつ㡡ㄵぢ昵㝥愱攲㕢て挹㔲㘵㕤㝡㍥ㅡㄵ㜲戹㔲㐹搷㔰捦㐱昸㌳ㄲ㍦攸散㌵㤸〷㔸㥥㥤㔹㔸㜹〰愳㉥〵慥㈷て㡥㥤ぢ晢ㅥ㤹㥣㥣㤸㥣戸㜳㙡昲昰挴愱㠳㘳戳㡤㝡搰昰攴ㄱ㐷㌶〲捦愸ㅦㅣ㕢㙣慣搴慤敡㥢攵挶戲㝢㔱㍡㐷攴捡愱㍢㔶㡣㍢㕦㍢㜹攷搴㤴㜹昷摤慦ㅤ挴慢㜳愷㘷㘷ㄶ㍤㘹晡捦搳㤸〵㑥昹捥㌹㔹戵戸㌶㈹㍤换戹㌰㌱㍢㠳晦㠹昹攳改慥㠹愵㔵㈹〳扥㕡㝡搲愹㑡㕦㐷挷〱㝢摡昷ㅢ昶ㅡ㌷㑦户㡦㘱愹㔵挳てち昶慣慣搷㜵㍢ㅥ戵㘴㉦㘰敦敡挶挶愰扤㈴ㅤ摦ち慣㜵㉢搸㈸摡换ㄸ愸㌶㘴㥦昵攵ㄹ挳戹㈰㑦ㅢ戶㉣搸挷ㅢ㔶㉤ㅦ愶㕣摦㉤昱㄰挹㠹愹攵㑦㑣晢昶散慡攱愹ㄹ昹摣㤸㡣戶挷扣㙡扡敤㑤摤挷攵搴搵ㅢ㌸收捤摤摢愱收㥣攱㌵㕢㡥㜷㙦ㄹ㉤㍥㍤㠳摢扢户㑦散㔱扡捦慢扡昷㔱㕢㤹㙥㉤〶㈲晡㔶㍢㡡挵攸㐵㠲㝥㠲ㄲ〱ㄱ愸㤷〹〶〸〶〱㐴晥敦攰㤲㘴㐷㔶㘹ㄵ㐳慢慣㘸㤵慡㔶愹㘹ㄵ愹㔵㑣慤㜲㐱慢慣㙡ㄵ㑢慢㍣愰㔵㉥愲㑤㥣㑡晤晤㕡㤴づ㥤慢晥昹ぢ㍦ㅥ㌸昵攵㝦晥攲㠳㔷敥㜸摢搴攰ㅥ㌴扡㉦㥡搴㥣㘷㕣〲愹戵愸ㄸㅣ挱㝦㕢㜳〵㤸挲㥣㌲敦㌲㈷㈷㙢㔳㠷㡣㍢㡣〲㤷㤵㠱晣ㄴ愱㡣愰敤愰㜹扦攵搴摣㑢ち㜷搷捦ㄸ扥㙣㙤摣㜸㔴㌷攳㌶㥣㥡晦㤲捤㉢㤷〲㈳㤰搷戵搷戵〶改攸戶〴戶㤲扥㝡摦つ敤摤捥ㄹ昵㠶㥣扥㙣㠵搵㉦㙤慢戶ㄷ㍤㜷愵㝢敤㌱㑦㍥搸慣敤㤸搱㌴㠴摡扡ㅡ扢㘳㤵㘱㔵㌸慦戱搹㔵搷㤷㡥㥡摥戸扤㘸㔵㉦㑡㙦㐹㔲㈴捡㥡㕡敡㝥㔶㐵㕣㍦扥攰㘰愱攰搶摡换㤳愵收㍤㤷〳㌰戳慣㘱扥㙢搲ぢ㌶㤶㡤㤵扡扣㍡搵㈴㝣㈷㉡づ愴㡡㡦戹搵㠶㍦敢㍡㠱攷搶搳㌵搳戵㜵〳㤲愶㜶捡慤挹㝣㍥愷㠴〲〴㙥㕦㥦㄰戹摢扡昳㠲㐲㐴〲挵㘴攴㙢搳㘴㌷㜱〶慢挳㉡敡㤲㌴愹扤㘲㡢挱㌸㕦㈵㘳㌲㌸㌰戱㈶敡て扥昴搶㉤㠶㙤㘲敥㠵㙤慣㘹愳搱敡敦㔹㤷㑥㜰挲㜰㙡㜵改㘵㙡㍦挱ㄹ改挳〰㠵㉢㄰〸㕤㜷㡦慡㑥㕣ㄶㅢ㠵㑢㔶㉤㔸㉤慥㑡敢挲㙡㠰㌲㘸挸㔲㠹㕢摢㤱昴慢㔰愴敦㈵ㄸ〵㈸㤷㜳挵㝤㙣㔴㉣㈳攵ち㤴㑥ㄹ扣㥣ㄲ攴散㤷攲攵㐱昳㤸㔵て㘴㈸㤴㠷㑤㘰㈴搴㙡ち㝤㐳㈴㔱捦愸㠶ち㘳㥦㌹ぢ㉡㌵㉣㈷搸㘸昱㙤〷㤷㠴㐴戴㉢ぢ㜶㥣㉣愰㈸㐸换㠳っ㕥〳搱戴㐹㠳散挶〹㈲㈲ㅢ㘴㘸㜶㡣㥣㈶㌲戶捦㤰ㄱ㘸㥦㈴㐲戶㍥搴㕤㐶㤰搸㍢㠹㤴㥤扡昲攳慥㌴摢捣㤶て愵搹㝥㙣㥣㝥㌵挱㌵〴搷ㄲㅣ〰㄰㝦㠴㠴愳㤴㐳㍥㥤昴㤷攰㔹扦㥥攰愵〰㤰㑦㍡㘵㑥㈴慡㘸㐳㙤挷㡥㘴扢㈱搸挹捡㈸づ㐵ㄱ㉤攳愶㥤㌹㘴㉢㐴㐷㔶攷捥搰戵㜹愵㘳㕦搹㥤㌶㤳换㈱㐵㘶㌴㑤慥㜵㡢愶挹㡤㘰搳ㅥ昵搶㡤攸慡㡦ㄱ扣っ愰慣扦㥣㄰捡㠵〶敦昶㉣㝡㥡㤴㉦ち戳㈸㌴㠶㝡㔴昰ㄱ㈱昳〸㤰㈱攴㍡㡥㉦扢㌶㌴捤挱㜱昳㐵㙦㐳ㅦ散捥摦ㄱ搲摢昴收慥摥愱扦攸㔹㕡搱㌷㠱扤挴㙦扢敡㤸㥢㔱慤扦㤲攰ㄶ㠰㌶ㅤ挳搳昷戳昵ㄴ㈸戳搸㑥㘰㙥㉦扤㉥捡捡㕤摥㔸㤳㑡〳つ㥡换㠶㜷㐱〶昰㘰㥣㥣㠳㉤散㝡㥥慣攳㔰㕢㔳〵㍣扦㕣㤳㉥昴㡦㜹慥捤昲㕤ㅢ搹㝦㔱㈸㠶㝣㕥敢换戵搹挸ㄹ戶㘶挲攷㤴愰ㅣ敡攰㍢扡ぢ㠹㐴愷㌴㜹戱㕦昶昹㜲㔷㤲昴㈰㐹㕥㠵㙤搵㙦〳㠰㤴㄰扦敥㉡㔱づ戲搹慢㔵戳戴挵㑡て㕦挶改愴捤㠷搸㈱㐷〶㐲㠷敤っ晣〷晥㤰扤㘴搹㑤㘱㌱㘰㉦㑡慦ち摦㠲㔵㤷攵搰㉤㑢㔱戳㉢㉢㕥㈴戲愲慦慦攳㍣㥤攱㕦㔳㜴搲㈶㈵㌲戹㍤戳㌲攳㉣摥㈲㉡扡㈱㈹㔴㌲㕣㐳㑤〹㐴捡㘳摢㕤ㄱ搳㠳㠸戹ㅤㅢ愷ㅦ㈲㤸㈴㌸っ㔰昸㌹㈴捤㜶㌷㥥攱戰晥㜵扡戴㉢㤵㕣㠹㘸㔰㉥挲愷扢ち慢㈹扥收㌵〴㜷〱戴㤹㍦㜴㐰㘶㄰愲㐲㜹㠲㄰㔵ㄸ挳㍣㘷挹㑢愴㠱㍤㈶〲㑢戳つ㍦㜰㙤㐶㤶㠶捣㌹昷戴ㅢ捣㔹晥ㅡ㈲㔱愳㘶㤴戹㝦㔵㍡愰㉥て戶㑦㕢㤹扢戶㈶㙢扡戹攴㌶㈰摡㑥捥敤㠴㠳㌹戶〳戶愴㍡㥢㙢〲愹户昳㌱㠶㄰搸㘹攵㙦愵㌷㜶㕢摥㙦ㅥ晡㠶㕢㍢扡㙣〵㜵㌹㘰㠶㑣挷㝣挹挴㉥㈲㜲㔰敢㌷㤷㔷㍤㈹攷㠶捣攳㥥㔵慢㕢㡥㈴㌲㘰㘳㌲㔸㌷㉦㉦㈰㑡戰攸㌲〶攸㍡㐳收戲㘷㌸晥㥡挱㠰攲挶摥搴㤳ち㡢ㄴ捣ㄹ换昱昱ㅡ㠵㐵收㠷捤愵㔵昷ㄲ㈲戶つ摢㌹㙥慣昹㍢〲㉢㈴晡㌰㈹搴〸㑤㘸㥡㈸㘹愵㕥昱挳〳㜹㉥㐷摥换ㄳ㈸㕣攵ち昴㤹㘷㘸㙦摡昵㔱㡣㠶㜶㍡攷㌴㠸攸㔱戳戰㉦㔳ち㤳㔳昵扢搹攷㜵〰昷ㅥ㍦㝢戲ㄵ㤹㝢㑥㌱敢〲扤晣ㄹ㌲㕥㤱㐵㌳㄰㐲ㅦ摤㥥㤰㔴㔸㐶捡〱〷〲攳㝣㙡㈷扦戲愹摡㤰晡昶戴戲挷㄰㐹ㅡ㌴攷㡤ㄵ㔹㐷㍣摡㌶㠲㍤攱〳捤㔸摢愸晢㔱摤慣㙢摢〶㐹㡢㘴戹㔴㌵㐸挱搳㡤挰㍤㘵㌹扡〹愰攸㉦㉡㌲㉥愳挸戸慣㡡〶捤㌳っつ慡㍣挷㜲㉦ㄸ㥥ㄵ慣摡㔶戵挴〷㠶敦㜶〴㑤㠲挹㈹㜹攳ㄴ换㡣戱㌶㙢晥㉣㑣㌶㝦〲攸㥥㠰ㅣ攵搶ㄱ晤愰㕣㑤ㄴ昱㑦昴攸㔸㠲㠰㔱㥥㔲晤つㄸ慤愰㙥㐷㐰攴愸㜴㈵扥㠳㜱攵ㄱ㤴㠴㐲㠸㔸捦㈰ㄱ㜸〵ㄳ㐲㥥㉥敥愲㜹搶戱〲㘰㡦ㄸ㍢㘶〵㜳㍥㔰づ㠰慣㍡摥㕥愷戰㥡攸㌴摥搴ち㌷㜶㔶愵搴挴つ㥤昵㐹扤昱㡡㑤慡㐳㡤㤲㔰㈴㕢㌵㔲㥡㘵㤳㌹敥㈴㔵㈳㤴攲㡥戵㡤挸㜲㥢戶昶㥤㔲攴㌹㈸㈶㐵㌳㌹晤㡤㡡㔰㄰攸㡤㜴ㄴ㝤昶搹攴㤱㠸搸搰〶㈸㔳㑦㠵㘵㐳㔱㐸昰㈴慥㥤搴㘴㌹㝡〲㝦敦㠹戲ぢ㡤㈰㔵㘳㕣ㅥ㡤㙡愶敢昵〵〷㔶㐲搵昰㙡㍢㠴愵戱戶㔰挳㈸敥散㔵晢㠷摢㥢㘰挴㠸つㄹㄶ挹昰〳㠳つ挱㕣㠹㠸㉡慤戳㈱㙥㜵戳戸挴愷㔳搲㜰ㄴ〶㤶㠲摡㥣㕣㔷㘶㔸换㤲ㅦ㔵ㅤ㥡愷㐵㈵㐷㜵㜳㝡挵㠷㑡て㈸挷愳㥣㘲㜰摤㍣㐳户ㄴ㉥㌱㐰散㐶戹挵㙡㠰搰㙥㜳〰㥥っ㜶づ㜶戰㈳㘱攸㠴搶ㄹ㈵㘸㌱㠳㜰搳㡢㈰敦昴㠸㔱〸㔲㔳愵扦ㅤㄵ㥦㝤㥣改慢㐷㜳㜱㈶㘲㈲㠶扢㌲慣〷㈰㌷ㄹ㤹㈴ㄷ㡤挶〱昳㔰戲㈹愱㌵ㄸ㤷搱挴ㄸ愲挹攷〵戸挵挳㔸搶㌰搹愶㡥㝢㙥㠱〵㙤㕡摦搸㘳㥥㜴慡昵㐶㑤㉡㔵ㅣ换㙡愵㤱㜷〴扥搴ㄵ挰㤰㥢㌲昶㈵摡㤴㤳㌸㑡㜱挹㐴㔲敦㜶户㝥ㄴ摤㤵㤰挳ㄸ愱敡㘳〰㌲挳㉤愷〲㘲ㅤ昷ㄴ㘸ㅦ敥㙤㕤㘰㔰㤷攷㈰搲㍡㡡㈸换收㜱ㅦ慦ㄹ㐵㔶摣㤶㘸㌶敦捥扢戴搹ㄳ㐵㈷慣戰㘸㐷攰〸敢っ〵㕥戱〸㘳愴㐷敥攰㈰戹㉢㔱㜴昷捡㈳敡㌱㜷〵愸㔰ㄸ㄰㡣昱昲ㄴ㤴挳慥㠲㤱㘸㜰㙢㉤慢㕢㌰晡㑢换㕢㥦〶㄰っ〳搳愰㐵换搰挰㤹㐵㝥㙢〳攷㐶戴捡㠸㤰㈶㠳愹㡣㔱㡥挲㘱て愴㠱㥢㜸㤰㕥㜶愱㠴㠲㝤敡㘲㔸㝣㌷㜱摣挶ㄱ挸昵慥㙥㉢㕣㌴〲㕣㝦㜱づ戴ㄵ㑦搷㙡㌴㜷攱㥦摢ㄱ㔸挵搵㡤搰ㅣ摤搷㜶㈹㑢慤㠹昶摤㑤㙤ㄵ搱㘵挱挳㜳ㄳ㈷㡣愰扡扡ㄴ㙣㠴ㄷ户㝡㈵㠹挲て攰㡦搸昴敤戴㤹昳づ㉦愲慥㜳敦换ㄷㅤ昷㤲愳收㔵昰㜹敢てㄴ㠲㉢㤴晤㥣㘴㌹昷㙦晣㔳㐹换ㄵ扥㡦ㄱ户㌳㙤づ搰㜲㤰㜰ㅣ㤵㐲㘹㌰㠶㝣〶㥤挰㜶㙦摥ㅡ㈰㥤散㙢愳ㄳ㈵〸㜶〹挵戹昰扣ㄱ㡡昸ㅥ搰㑡㘲〹㡦攴搸昳慦㠰昵挵㔳㈸㈱挲昱ㅣ㠹㤱挲换㤰换㐰㥤ㄲ攴搱ㄵて㕥〸昹晦挱㔲捣捤㥢戲搳㝦㠱㤹挵㜷摢㔱㜴〳㔱昴㥤づㄴ〹㕥〳㔱晣㝢㉦㌲㜱㉡㌰㍣晢慣〲攱㕣搳敥〱昴〵扦昰晢㍦㍣㠰捥㐷挴愱㙣㌴㠴摡㙥挶㜳搳㐴攸敢㌰ㄱㄸ扣㔷㈶挲㈹㘴〴愳昸愱㠹㄰昹㐰ㄶ㔰戰戵㠹挰搸㕥㠶㈱㤸〸戵㈶摣ㅡ㍣㠱㕤㙤搳㍦㜶〲ㄷ㙦愵㡦㜸㍥㤴㤶㍦ぢ㡦搴㌵㥤挵㡢㠶㘷搸〷㔴昹㜱㑦㐲㤹㜹换戸挹慤扡戰挷㜵㥢搶愸㑥㥢昸㉡㘲㉦晢慥㍦㘵㝢昷搷㠱愹㌰㠵敥㝢㔱ㄲ挵攷攰㈹ㄱ㍣㌷攴摥戵敦㙢挷㝦昷搰㘳㐷㜹㕢㉤愲搵挲㙤挸昷ㄲ戲愷㍤㠱愰㙥攲愲挸㝥㝥㤸㜳ち㥦㈸㔹㙢㜵㌹㘳㜸捡ち昲㜵㍢捥㠶㠴㤷㈰捣㤰昸㜶㠲㠹㠹㝢て愱㠹㌹搱收敥㔴ㅦ㌶㈹ㄷ攱㐴㘲攲捡愷ㄷ㠷つ㐵㔷㐵搶愳戵㔹昸〶㔴搱戳㥣㐸摡㑡攴愹㤳㐹㠸慦户敢扡㈹敡扡昰㈰挳戰㝦㉣愵㄰㝦㈰㠵㈴て㌲扣㄰愰愴搴ㄹ㘴ち户〳㘴㐴搶摡㐳扣昴〷散ち〱搹扣昴搷攳㐷㉣搸㐵㘰㌱昶挵昷㝡愲愵㉤ㅡ慢㈶㠶㙡㤵㑤戳㠴㡣㍡扣戰㘰㌲㉥㑤㔹㍡㠷㔱扡㙤㜷ㄴ㕦㌲㘴㠷㠱户㤰戱ぢ㌶㝤㙤㘵晢ㅥ愷㠱㥢ㅦ搰㌳㐵愵㌰㥣扤㉣挶㠱㔴挵攸挲愶攵戰㠸㜰㌸捣㌶㍢つ㐴㔵搰㔹捥〱㥣㑡ㄱ晣攳㤷㐲慣ㅦ㙦つ扤扦扤㠶㍡捥改挷〲昹〳晢敢㠶っ挶挶㕢挹㌱㤰戰摢㙡㔵ち慦㠷㥦㐵ㄷ㉥㍡㈷昴㔶㔶㍤㡢㈹晣㡡㌹慢㑦敢搰晦㡣㕥㉢捥㍡挷摥っ㘳愷昴晦㕢㔰戰愵晥ㄷ㡣扤㈹㐴扥㌵捡昰愱挰昸挹㤶㈱ㅢ敥〸㍣摢〸摥愸㠳戱慥戲っ㜹㠷戹㈵㝣扣ㅡ㔶㉢〹づ扦㔷扥晤㙡㐴戳㉦㙤摢㠱慥〲㤰戱愱挲㔷㈰㠲扡昶㑦换慤昸㜴㕢㝣㍢㍡敥㍢㘵㔵㍤搷㜷捤㘰㙣〹㐱摦㌱㝥㝢㘶挲收㤹ㄶ㕦㙥ㄷ㙡㌷㘱㈷〶摦㠹㍥愷ㄷ㈰戰㑦换攰昹㡡㐵㌲戲戰扤㐸〶扦㐳ㅡ㐹㠴㤷愸ㅤ晣慢捣晢ㅡ㐶ㅤ㥦慥㉥挰搷ㄹ戰㘸㐷㈸扢搰攳摣㝥㐳㠳㕢㠷㍢㕡㙦㠶㍦㐸搶㈷㄰ㅣ㔳㑢㜸晢㍢戹慦敤㝢㤰㙥ㅢ慤捤㘷换摥㝣㙥攵挲㤳挰改昶摥㤲㈶ㄹ扥㤳㕦㈴㤷昵ち㈱㉥敤ㅦ挵敦敤㍢㘸㌹摡㈸攸㍣晡愰㥢㡥戰昱㍡摣㘷摢㠸㝥㥦㐷㔷㌱㑤㠰ㅦ摤㠸㌲㝣㄰昴昲㤱ㄵ挵ㄷ戰㉣㌲〰昲戹㘲ㄵ愰㍢㔵㍦戱ㄹ㔵㡦挴〲㔹昰㡣㐱㜲㉣㡢捦愱㈱户㉢㕣㌶㔸㠲换ㄶ敡㉣㠱扣ㅥ昷㐰㍥㈷㜸㤶㔰ㄳ昹っ㍡㌴㈷㘲愱戴晢㐴㍥扤搹㐴〴慤〰戵搰攴昸㈳戱ㄶ搱敢愸搶㙤〲㠷挰〵ㄸ愶㔸愴慣㈹㠶愱㠵愷㠸ㄹ愴㕦㐶扦㥦㌹晡昳愷㤹晥㝡㔴㈸㐱㠸慡昴攴㈹〸搵攴㍦㤶㥣扣㠷搲敥㤳晦挸㘶㤳ㅦ愱㡣攴㑣昴〰㘰愸㑦㔴昰㑢㉤愶㠱っ昷㤱㍦攲㍣〱㝥㔲戳ㄸ㌱㔰愲晡㕥㐲〶㝤戹攱慡搵㘵㘴攲扥〵慥㍦攳攳ㅥ㘵ㅦ昱㈲㈴㝤㌹挵搰ㄹ㕢っ戵㘲挹㡥扣戰㍢㐲㌶㘰㐹晣㕡戶慢㐸㉦昶ㄸ攱ㄷ敦㡦ㄱ㜳攲㐴晣攵㤴ㄶ挵㥣㐰ㄸ愱㐵㑡晡攱㐶㡡昷挵㡤扦昹敤㤶换ㄴㄵ㐸愰㥥戰㌱改㑣㌵㝥㙦摣昸㌰扥捡㔲㙤㜲扣㐱挰昴㑣摣㤸昴愸ㅡ㍦ㄶ㌷晥换攱〳捤挶㌱ㅤ㠶㈳ㄷ㐸㈴ㄹ戶慥戲晥ㄳ㕦㘸て愳㜹挱愴晥ㅣ㌰挳㘲㑡㑥ㄵ㍡慥㉢つ㍡㠸换㈰ㅥ扥㤱㥥挷摤㈶㕣〱㠱㤰つ晦㔴挲㐹摣㜹㥡㌳〲〳㥦㐰慦㈳搸散改敡㠹㥤㡢收㠲㠷㠲㝥昳愴㡦㌳㔵㙤㐷㤱〸捣㠱㝣戸扦㕢㌸攵㌳㑣挷搶㝥挴㐱㌲㡤㜷㐸㝡㔳ㅥ㉡戰㤲ㄷ敦㡥㌱㥢㝢戴㐵㌳晡㈳㐰づ愴㈳㈰㌳晡愳㠰㘱㈰㠶户㤵㜳㈳攴㝦挵摣敦㘶挵㝢〸ㅥ〳㈸ぢ㌲㍢改愰昸㕥㠰晤戰㔲昱愷㉡晣戱㥡ㅣ㕢昳攴㍡晥昴挵㡦扥攵㘸攲愱昸㤵㐹㘲搲摦捦㙥ㅦ〰攸㠳ㄳ㔷㐴愴㔸搶㍦㠸㤲攴慢㈹㍥搴慢㍦挴㡡てㄳ㝣〴愰㕣攰㤴户扤㜷㕣㔹㡦晡敢愳攸㉡ㅥ㈵挰㡦晥戱㈸挳㠷〲㜷攳昵摤㉤㘶ㅥ㠸攳捦晢ㄱ昰㑣㝤挷㝦て扥换摦攰愲晢昰㘷㐹ち捡扣捦㙢慦敢㙤㉣戲〲㉤㜳昵戳㠶捤㝥づ攳㜰㕤慤㌸ち㐷愴㙡㈹㘹㐵㐱慣㜳挱挲挵ㅢ昸㤶㈳慡㐲〸㔲㠲慡㜰愲㡡愳㈸搰㍦挱愶挴㌱昱愴㝦㤲㑦㐴慤摡挴㑦㐵ㄹ㍥〸攲㔵㜵㝦㈰敡ㅥ扦㤰戸㔶ㄵ㔶摢ぢ㠹㝦㔵戱㥡㝣攱攳ㅣ㑣㈱ぢ㤹戴㙥㈲搲ㄴつ㝤づ㤹愱扥㘱捥敤㝥晣㘸㤷㐵昵㝣敤晣昹㝦っ攷挷慥换扦攵㑤㠳㡦㍦昳戳摦㝦晣㔷敦㌸昲愷㝦㍤昱挴慦晥昰昱愷晦昵㠳㤵㈳㍦㜹昲挹ㅦ摦晢挵愷㝦扦搷晣㤲昶敤㝦捣㝦改攱挹㡢て㍦㘸㥥扤敤昸挳㙦㝤攰扥挹挵慢挶晢晡晡晢㙦ㄹ晤改戵户㡥㍣晡攰㜷挵て㝦㜳㡤㈳搴㜲昱㠲昴㌴戸㙣㌵㡤捦㈳㠳㘹㜰挶㉦攸㌴戸㕣戵㔱㉢搱㐶捤愰愰〴捦〶㈷愰㉡㡣㜴挵挰㝦〰㉡㐹戶㑦</t>
  </si>
  <si>
    <t>Flujo de Caja con Financiación</t>
  </si>
  <si>
    <t>40a8f181-abc6-47f8-833e-50f8877d6520</t>
  </si>
  <si>
    <t>151a6e04-d741-4f47-b59d-5b63e5ea9188</t>
  </si>
  <si>
    <t>㜸〱敤㕣㕢㙣ㅣ搷㜹摥㌳摣㕤敥㉣㐹㤱ㄶ㈵摢戲ㅤ㥢㠹攳昸㐲㠵ㄶ㘵慢戶搳慡ち㉦扡搹㤴㐸㙢㈹㌹㐶ㄲ慣㠶扢㘷挴戱㜶㘶攸㤹㔹㑡㜴つ搸㐸㥤ㅢ㔲搷㐰㤲ㄶ㜵攳㌶㠱ㄱ〴攸㑢摢㈰㐰㘲㈷㝥〹ㄲ㈰㐵攱ㄴ㝤㜰ㅥ㠲〶㠵ㄳ〴挹㐳㡢㐲㐰㔰㈰て〱搲敦㍢㌳戳㍢戳换ㅤ搲㙢扢愵ぢㅥ㠹㍦捦㥣摢㥣㜳晥敢昹晦㌳捣㠹㕣㉥昷㝢㈴晥㘶捡㌳㜳㑢㘵挳て愴㍤㌵攷㌶ㅡ戲ㄶ㔸慥攳㑦捤㜸㥥戱戱㘰昹挱〰ㅡㄴ慢ㄶ敡晤㐲搵户㥥㤲愵敡扡昴㝣㌴㉡攴㜲愵㤲慥愱㥥㠳昰㘷㉣㝥搰搹㙢㌸て戰㍣㌷扢戸昲〴㐶慤〴慥㈷て㑥㕣〸晢ㅥ㥤㥥㥥㥡㥥扡晦挸昴攱愹㐳〷㈷收㥡㡤愰改挹愳㡥㙣〶㥥搱㌸㌸戱搴㕣㘹㔸戵㐷攴挶戲㝢㔹㍡㐷攵捡愱晢㔶㡣晢ㅦ㥣扥晦挸ㄱ昳愱㠷ㅥㅣ挶慢㜳㘷攷㘶㤷㍣㘹晡敦搰㤸〵㑥昹晥㜹㔹戳戸㌶㈹㍤换戹㌴㌵㌷㡢晦㠹昹攳改㠱愹捡慡㤴〱㕦㉤㍤改搴愴慦愳攳㤰㍤攳晢㑤㝢㡤㥢愷摢㈷戰搴㥡攱〷〵㝢㑥㌶ㅡ扡ㅤ㡦㕡戲ㄷ戱㜷つ㘳㘳搸慥㐸挷户〲㙢摤ち㌶㡡昶㌲〶慡㡦搸攷㝤㜹捥㜰㉥挹戳㠶㉤ぢ昶挹愶㔵捦㠷㈹㌷㜰㘷㍣㐴㜲㘲㙡昹㔳㌳扥㍤户㙡㜸㙡㐶㍥㌷㈶愳敤〹慦㤶㙥㝢㝢敦㜱㌹㜵昵〶㡥㜹㐷敦㜶愸戹㘰㜸慤㤶㤳扤㕢㐶㡢㑦捦攰摥摥敤ㄳ㝢㤴敥㜳㜷敦㍥㙡㉢搳慤挵㔰㐴摦㙡㐷戱ㄸ扤㐸㌰㐸㔰㈲㈰〲昵㌲挱㄰挱㌰㠰挸晦〶㕣㤲散挸㉡慤㙡㘸搵ㄵ慤㕡搳慡㜵慤㉡戵慡愹㔵㉦㘹搵㔵慤㙡㘹搵㈷戴敡㘵戴㠹㔳㘹㜰㔰㡢搲㙦晥攵㤱㝦昷晦晢摦㡥㍦㝦昰㘷㜷㔵㕥昸㑥㘹㜸てㅡ㍤ㅡ㑤㙡摥㌳慥㠰搴摡㔴っ㡥攰扦慤戹〲㑣㘱ㅥ㌱ㅦ㌰愷愷敢㐷づㄹ昷ㄹ〵㉥㉢〳昹㈹㐲ㄹ㐳摢㘱昳㌱换愹扢㔷ㄴ敥㙥㤹㌵㝣搹摥戸挹愸㙥搶㙤㍡㜵晦收捤㉢㉢㠱ㄱ挸㥢㍡敢摡㠳㜴㜵慢㠰慤愴慦摥㜷㙢㘷户ぢ㐶愳㈹㘷慥㕡㘱昵晢㍡慡敤㈵捦㕤改㕤㝢挲㤳㑦戶㙡扢㘶㌴〳愱戶慥挶敥㕡㘵㔸ㄵ捥㙢㘲㙥搵昵愵愳愶㌷㘹㉦㔹戵换搲慢㐸㡡㐴㔹㔷㑢摤捦慡㠸敢㈷ㄷㅤ㉣ㄴ摣㕡晦㐰戲搴㍣㝥㌵〰㌳换㍡收扢㈶扤㘰㘳搹㔸㘹挸敢㔳㑤挲㜷愲攲㐰慡昸㠴㕢㙢晡㜳慥ㄳ㜸㙥㈳㕤㌳㔳㕦㌷㈰㘹敡㘷摣扡捣攷㜳㑡㈸㐰攰づっ〸㤱扢愷㌷㉦㈸㐴㈴㔰㑣㐶扥㌱㑤㜶㔳攷戰㍡慣愲㈱㐹㤳摡〷户ㄸ㡣昳㔵㌲㈶㠳〳ㄳ㙢愲晥攰㑢敦摡㘲搸ㄶ收摥摤挶㥡㌶ㅥ慤晥昸扡㜴㠲㔳㠶㔳㙦㐸㉦㔳晢〹捥㐸ㅦ〵㈸㕣㠳㐰攸戹㝢㔴㜵攲慡搸㈸㕣戱敡挱㙡㜱㔵㕡㤷㔶〳㤴㐱㐳㤶㑡摣摡慥愴㕦㠷㈲㝤㉦挱㌸㐰戹㥣㉢敥㘳愳㘲ㄹ㈹㔷愰㜴捡攰攵㤴㈰㘷扦ㄴ㉦て㥢㈷慣㐶㈰㐳愱㍣㙡〲㈳愱㔶㔳攸ㅢ㈱㠹㝡㐶㉤㔴ㄸ晢捣㌹㔰愹㘱㌹挱㐶㥢㙦扢戸㈴㈴愲㕤㔹戰攳㘴〱㐵㐱㕡ㅥ㘴昰ㅡ㠸愶㐳ㅡ㘴㌷㑥㄰ㄱ搹㈰㐳戳㘳攴㌴㤱戱㝤㠶㡣㐰晢㈴ㄱ戲昵愱摥㌲㠲挴摥㑤愴散搴㤳ㅦ㜷愵搹㘶戶㝣㈸捤昶㘳攳昴敢〹㙥㈰戸㤱攰〰㠰昸ㄵ㈴ㅣ愵ㅣ昲改愴摦㡣㘷晤ㄶ㠲昷〱㐰㍥改㤴㌹㤱愸愲つ戵ㅤ㍢㤲敤㐶㘰㈷㉢愳㌸ㄴ㐵戴㡣㕢㜶收㠸慤㄰ㅤ㔹㥤㍢㐳搷收㤵㡥晤㔰㙦摡㑣㉥㠷ㄴ㤹搱㌴戹搶㉤㥡㈶㌷㠲㑤晢搴㕢户愱慢㍥㐱昰㝥㠰戲晥〱㐲㈸ㄷㅡ扣摢戳攸㘹㔲扥㈷捣愲搰ㄸ敡㔳挱㐷㠴捣㈳㐰㠶㤰敢㍡扥散摡搰㌴〷㈷捤昷扣つ㝤戰㌷㝦㐷㐸敦搰㥢扢㝡㠷晥愲户㘸㐵摦づ昶ㄲ㍦敢愹㘳敥㐰戵晥㈱㠲㍢〱㍡㜴っ㑦摦㙦搵㔳愰捣㘲㍢㠱戹扤昴扡㈸㉢㜷㜹㘳㑤㉡つ㌴㙣㉥ㅢ摥㈵ㄹ挰㠳㜱㝡ㅥ戶戰敢㜹戲㠱㐳㙤㕤ㄵ昰晣㜲㐳扡搰㍦攱戹㌶换㜷㙤㘴晦㍤愱ㄸ昲㜹㙤㈰搷㘱㈳㘷搸㥡〹㥦㔳㠲㜲愸㠳敦敢㉤㈴ㄲ㥤搲攴挵㝥搹攷换㕤㐹搲㠷㈴戹ㅢ摢慡摦〳〰㈹㈱㝥搲㔳愲ㅣ㘴戳て慢㘶㘹㡢㤵ㅥ扥㡣搳㐹㠷て戱㑢㡥っ㠵づ摢㔹昸て晣ㄱ扢㘲搹㉤㘱㌱㘴㉦㐹慦〶摦㠲搵㤰攵搰㉤㑢㔱戳㉢㉢摥㈳戲㘲㘰愰敢㍣㥤攱㕦㔳㜴搲㈱㈵㌲戹㍤戳㌲攳㉣摥㈶㉡扡㈱㈹㔴㌲㕣㐳㉤〹㐴捡㘳摢㕤ㄱ搳㠷㠸戹ㄷㅢ愷ㅦ㈲㤸㈶㌸っ㔰昸㌱㈴捤㜶㌷㥥攱戰挱㜵扡戴慢搵㕣㠹㘸㔰㉥挲搷㝢ち慢㈳㝣捤ㅦ㄰㍣〰搰㘱晥搰〱㤹㐱㠸ち攵〹㐲㔴㘱っ昳㠲㈵慦㤰〶昶㤸〸㉣捤㌵晤挰戵ㄹ㔹ㅡ㌱攷摤戳㙥㌰㙦昹㙢㠸㐴㡤㥢㔱收戱㔵改㠰扡㍣搸㍥ㅤ㘵敥摡㥡慣敢㘶挵㙤㐲戴㥤㥥摦〹〷㜳㙣〷㙣㐹㜵㌶搷〴㔲㝦攷㘳っ㈱戰搳捡摦㑡㙦散戶扣摦㍣昴㡤戶㜷㜴搹ちㅡ㜲挸っ㤹㡥昹㤲㠹㕤㐴攴愰㍥㘸㉥慦㝡㔲捥㡦㤸㈷㍤慢摥戰ㅣ㐹㘴挰挶㘴戰㙥㐱㕥㐲㤴㘰挹㘵っ搰㜵㐶捣㘵捦㜰晣㌵㠳〱挵㡤扤愹㈷ㄵㄶ㈹㤸戳㤶攳攳㌵ち㡢捣㡦㥡㤵㔵昷ち㈲戶㑤摢㌹㘹慣昹㍢〲㉢㈴晡㌰㈹搴〸㑤㘸㥡㈸㘹愵㝥昱挳〳㜹㉥㐷摥换ㄳ㈸㕣攵ち昴㤹㘷㘸㙦摡昵㔱㡣㠶㜶㍡攷㌴㡣攸㔱慢㜰㈰㔳ち㤳㔳昵㠷搸攷㈳〰て㥦㍣㝦扡ㅤ㤹㝢㕢㌱敢〲扤晣ㄹ㌲㕥㤱㐵㉢㄰㐲ㅦ摤㥥㤰㔴㔸㐶捡〱〷〲攳㝣敡㈴扦戲愹摡㤰晡昶戴戳㈷㄰㐹ㅡ㌶ㄷ㡣ㄵ搹㐰㍣摡㌶㠲㍤攱〳捤㔸摢㘸昸㔱摤㥣㙢摢〶㐹㡢㘴㔹愹ㄹ愴攰㤹㘶攰㥥戱ㅣ摤〴㔰昴ㄷㄵㄹ㔷㔱㘴㕣㔵㐵挳收㌹㠶〶㔵㥥㘳戹㤷っ捦ち㔶㙤慢㔶攲〳挳㜷㍢㠲㈶挱攴㤴扣㜱㡡㘵挶㐴㠷㌵㝦ㅥ㈶㥢㍦〵㜴㑦㐱㡥㜲敢㠸㝥㔰慥㈶㡡昸㈷晡㜴㉣㐱挰㈸㑦愹晥㐷ㄸ慤愰㙥㐷㐰攴愸㜴㉤扥㠳㜱敤ㄹ㤴㠴㐲㠸㔸捦㈰ㄱ㜸〵ㄳ㐲㥥㉥敥愲㜹摥戱〲㘰㡦ㄸ㍢㘱〵昳㍥㔰づ㠰慣㍡摥摥愴戰㥡攸㌴搹搲ち户㜵㔷愵搴挴慤摤昵㐹扤昱挱㑤慡㐳㡤㤲㔰㈴㕢㌵㔲㥡㘵㤳㌹敥㈴㔵㈳㤴攲㡥戵㡤挸㜲㥢戶昷㥤㔲攴㙤㈸㈶㐵㌳㌹晤㡦ㄵ愱㈰搰ㅢ改㈸晡散戳挹㈳ㄱ戱愱つ㔰愶㥥ち换㐶愲㤰攰㘹㕣㍢愹换㜲昴〴晥摥ㄳ㘵ㄷ㥢㐱慡挶戸㍡ㅥ搵捣㌴ㅡ㡢づ慣㠴㥡攱搵㜷〸㑢㘳㙤愱㠶㔱摣搹慦昶て户㌷挱㠸ㄱㅢ㌲㉣㤲攱〷〶ㅢ㠲戹ㄲㄱ㔵㕡㘷㈳摣敡㔶㜱㠹㑦㘷愴攱㈸っ㔴㠲晡扣㕣㔷㘶㔸摢㤲ㅦ㔷ㅤ㕡愷㐵㈵㐷㜵㜳㘶挵㠷㑡て㈸挷愳㥣㘲㜰摤㍣㐷户ㄴ㉥㌱㐰散㐶戹愵㕡㠰搰㙥㙢〰㥥っ㜶づ㜶戰㈳㘱攸㠴搶ㄹ㈵㘸㌱㠳㜰搳㡢㈰敦昴㠹㔱〸㔲㔳愵晦㍡㈶晥晡㐵愶扦㍢㤶㡢㌳ㄱㄳ㌱摣㤵㘱㍤〰戹挹挸㈴戹㘸㍣づ㤸㠷㤲㑤〹慤攱戸㡣㈶挶〸㑤㍥㉦挰㉤ㅥ挶戲㐶挹㌶つ摣㜳ぢ㉣㘸搳挶挶ㅥ昳戴㔳㙢㌴敢㔲愹攲㔸㔶㉢㡤扣㈳昰愵慥〰㠶摣㤴戱㉦搱愶㥣挶㔱㡡㑢㈶㤲晡户扢昵㘳攸慥㠴ㅣ挶〸㔵ㅦ〳㤰ㄹ㙥㌹ㄵ㄰敢扡愷㐰晢㜰㙦晢〲㠳扡㍣〷㤱搶㔵㐴㔹戶㠰晢㜸慤㈸戲攲戶㐴戳〵㜷挱愵捤㥥㈸㍡㘵㠵㐵㍢〲㐷㔸㘷㈸昰㡡㐵ㄸ㈳㝤㜲〷〷挹㕤㡢愲扢搷㥥㔱㡦戹㙢㐰㠵挲㠰㘰㡣㤷愷愰ㅣ㜶ㄵ㡣㐴㠳㕢㙢㕢摤㠲搱㕦㕡摥晡っ㠰㘰ㄸ㤸〶㉤㕡㠶〶捥ㅣ昲㕢ㅢ㌸户愱㔵㐶㠴㌴ㄹ㑣㘵㡣㜲ㅣづ㝢㈰つ摣挴㠳昴戲ぢ㈵ㄴ散㔳ㄷ挳攲扢㠹㤳㌶㡥㐰慥㜷㝤㐷攱㤲ㄱ攰晡㡢㜳愰愳㜸愶㕥愷戹ぢ晦摣㡥挰㉡慥㙥㠴收攸扥㡥㑢㔹㙡㑤戴敦㙥敦愸㠸㉥ぢㅥ㥥㥦㍡㘵〴戵搵㑡戰ㄱ㕥摣敡㤷㈴ち慦挱ㅦ戱改摢㘹㌳攷ㅤ㕥㐴㕤攷摥㤷㉦㍢敥ㄵ㐷捤慢攰昳搶ㅦ㈸〴㔷㈸〷㌹挹㜲敥昷昸愷㤲㤶㉢㝣て㈳㙥㘷摡ㅣ愰敤㈰攱㌸㉡㠵搲㘰〲昹っ㍡㠱敤摥扡㌵㐰㍡搹搷㐱㈷㑡㄰散ㄲ㡡㜳改ㅤ㈳ㄴ昱㕤愰㤵挴ㄲㅥ挹戱攷摦〰敢㡢㔷㔱㐲㠴攳㌹ㄲ㈳㠵昷㈳㤷㠱㍡㈵挸愳㉢ㅥ扣㄰昲晦〷㑢㌱㌷㙦捡㑥晦ぢ捣㉣㕥改㐴搱慤㐴搱㜷扡㔰㈴㜸つ㐴昱敦挳挸挴愹挰昰散㕢ち㠴㜳㑤扢〷搰㜷晤挲敦晦攱〱㜴㈱㈲づ㘵愳㈱搴㜶〷㥥㕢㈶挲㐰㤷㠹挰攰扤㌲ㄱ捥㈰㈳ㄸ挵て㑤㠴挸〷戲㠸㠲慤㑤〴挶昶㌲っ挱㐴愸㌵攱搶攰〹散㝡㥢晥戱㔳戸㜸㉢㝤挴昳愱戴晣㌹㜸愴㙥攸㉥㕥㌲㍣挳㍥愰捡㑦㝡ㄲ捡捣㕢挶㑤㙥搵㠵㍤㙥摡戴㐶㜵摡挴㔷ㄱ㝢搹㜷晤㈹摢扢扦づ㑣㠵㈹㜴摦㡢㤲㈸扥つ㑦㠹攰戹㈱昷㈷晢晥晥攴捦㥦㝡敥ㄸ㙦慢㐵戴㕡戸〷昹㝥㐲昶戴㈷㄰搴㑤㕣ㄴ搹捦て㜳捥攰ㄳ㈵㙢慤㈱㘷つ㑦㔹㐱扥㙥挷搹㤰昰ㄲ㠴ㄹㄲ摦㑥㌰㌱㜱敦㈱㌴㌱愷㍡摣㥤敡挳㈶攵㈲㥣㑡㑣㕣昹昴攲戰愱攸愹挸晡戴㌶ぢ晦〸㔵昴ㄶ㈷㤲戶ㄲ㜹敡㘴ㄲ攲ㅦ㍡㜵摤ㄱ敡扡昰㈰挳戰㝦㉣愵㄰㝦㈰㠵㈴て㌲扣㄰愰愴搴㌹㘴ち昷〲㘴㐴搶㍡㐳扣昴〷散ち〱搹扡昴搷攷㐷㉣搸㐵㘰㌱昶挵昷㝢愲愵㉤ㅡ慢㈶㠶㙡㤵㑤㔳㐱㐶ㅤ㕥㔸㌰ㅤ㤷愶㉣㥤挳㈸摤戶㍢㡡㉦ㄹ戱挳挰㕢挸搸〵㥢扥戶戲㝤摣㘹攲收〷昴㑣㔱㈹っ㘷㉦㡢㜱㈰㔵㌱扡戰㘹㌹㉣㈲ㅣつ戳慤㑥㐳㔱ㄵ㜴㤶㜳〰愷㔲〴晦昸愵㄰敢㈷摢㐳敦敦慣愱㡥㜳〶戱㐰晥挰晥扡㌵㠳戱昱㔶㜲っ㈴散戶㕡㤵挲敢攱攷搱㠵㡢捥〹扤㥤㔵捦攲〸㝥挵㥣㌵愰㜵改㝦㐶慦ㄵ㘷㕤㘰㙦㠶戱㔳晡晦㘳㈸搸㔲晦ぢ挶摥ㄴ㈲ㅦ㡦㌲㝣㈸㌰㝥戲㘵挸㠶㍢〲捦㌶㠲㌷敡㘰慣慢㉣㐳摥㘱慥㠲㡦㔷挳㙡㈵挱攱昷捡㜷㕥㡤㘸昵愵㙤㍢搴㔳〰㌲㌶㔴昸〶㐴㔰捦晥㘹戹ㄵ㥦㙥㡢ㅦ㐷挷㝤㘷慣㥡攷晡慥ㄹ㑣㔴㄰昴㥤攰户㘷㈶㙣㥥ㄹ昱昵㑥愱㜶㍢㜶㘲昸㤳攸㜳㜶ㄱ〲晢慣っ摥愹㔸㈴㈳ぢ摢㡢㘴昰㍢愴戱㐴㜸㠹摡挱扦捥㝣戴㘹㌴昰改敡㈲㝣㥤〱㡢㜶㠴戲ぢ㍤捥㥤㌷㌴戸㜵戸愳昵〸晣㐱戲㌱㠵攰㤸㕡挲挷㍦挹㝤敤摣㠳㜴摢㘸㙤㍥㕢昶攷㜳㉢ㄷ㕥〶㑥户昷㤶㌴挹昰㥤晣㈲戹慣㔷〹㜱㘹晦ㄸ㝥㙦摦㐱换搱挶㐱攷搱〷摤㜴㠴㑤㌶攰㍥摢㐶昴晢㈲扡㡡ㄹ〲晣攸㐶㤴攱㠳愰㤷㡦慣㈸晥ㄶ换㈲〳㈰㥦㉢搶〰㝡㔳昵㑢㥢㔱昵㔸㉣㤰〵捦ㄸ㈴挷戲昸ちㅡ㜲扢挲㘵㠳㈵戸㙣愱捥ㄲ挸敢㜱て攴㜳㠲㘷〹㌵㤱扦㐲㠷搶㐴㉣㤴昶㥥挸㕦㙥㌶ㄱ㐱㉢㐰㉤㌴㌹晥㔸慣㐵昴〶慡㜵㥢挰㈱㜰〱㐶㈹ㄶ㈹㙢㡡㘱㘸攱㔵㘲〶改㕦愳摦㙦ㅥ晢昱敢㑣晦㜹㑣㈸㐱㠸慡昴攴㈹〸搵攴㕦㐸㑥摥㐳㘹敦挹㍦扦搹攴挷㈸㈳㌹ㄳ㍤〰ㄸㄹ㄰㔵晣㔲㡢㘹㈲挳㝤攴㡦戸㐸㠰㥦搴㉣挶っ㤴愸扥㔷㤰㐱㕦㙥戸㙡㜵ㄵ㤹戸㙦㠱敢捦昸戸㐷搹㐷扣〸㐹㕦㑥㌱㜴挶ㄶ㐳慤㔸戲㈳㉦散㡥㤰つ㔸ㄲ扦㤶敤㈹搲㡢㝤㐶昸挵㘷㘳挴㥣㍡ㄵ㝦㌹愵㐵㌱㈷㄰㐶㘸㤱㤲㝥戸㤱攲㌳㜱攳㙦㝥扢敤㌲㐵〵ㄲ愸㈷㙣㑣㍡㔳㡤㍦ㅤ㌷㍥㡣慦戲㔴㥢ㅣ㙦㄰㌰扤ㄹ㌷㈶㍤慡挶捦挵㡤晦攳昰㠱㔶攳㤸づ挳㤱ぢ㈴㤲っ㕢㔷㔹晦㠹㉦戴㐷搱扣㘰㔲㝦づ㤹㘱㌱㈵愷ちㅤ㌷㤴〶ㅤ挶㘵㄰て摦㐸㉦攰㙥ㄳ慥㠰㐰挸㠶㝦㉡攱㌴敥㍣捤ㅢ㠱㠱㑦愰搷ㄱ㙣昶㜴昵挴捥㐵㜳搱㐳挱愰㜹摡挷㤹慡扥愳㐸〴收㐰㍥摣摦㉤㥣昲ㄹ愶㘳㝢㍦攲㈰㤹挶㍢㈴晤㈹てㄵ㔸挹㡢㑦挵㤸捤㍤摢愶ㄹ晤ㄹ㈰〷搲ㄱ㤰ㄹ晤㔹挰㌰㄰挳摢捡戹㌱昲扦㘲敥㑦戱攲㑦〹㥥〳㈸ぢ㌲㍢改愰昸㘹㠰晤戰㔲昱愷㉡晣㠹扡㥣㔸昳攴㍡晥昴挵て扥攵㘸攲愹昸㤵㐹㘲搲㍦换㙥㥦〳ㄸ㠰ㄳ㔷㐴愴㔸搶㍦㡦㤲攴慢㈹㍥搴慢扦挰㡡㍦㈳㜸ㅥ愰㕣攰㤴户扤㜷㕣㔹㥦晡敢捦搱㔵㍣㑢㠰ㅦ晤㠵㈸挳㠷〲㜷攳て㝢㕢捣㍣㄰挷㥦昷㈳攰㤹晡㡥晦㌸扥换摦攰愲〷昰㘷㐹ち捡扣捦㙢ㅦ改㙦㉣戲〲㉤㜳昵戳㠶捤㝥ㅢ攳㜰㕤敤㌸ち㐷愴㙡㈹㘹㐵㐱慣㜳挱挲挵ㅢ昸㤶愳慡㐲〸㔲㠲慡㜰愲㡡㘳㈸搰扦挴愶挴㌱昱愴㝦㤹㑦㐴慤摡挴扦㠸㌲㝣㄰挴慢敡晥㐴搴㍤㝥㈱㜱慤㉡慣㡥ㄷㄲ晦慡㘲㌵昹挲ㄷ㌹㤸㐲ㄶ㌲㘹摤㐴愴㈹ㅡ晡ち㌲㈳〳愳㥣摢㘳昸搱慥㡡摡挵晡挵㡢扦ㅤ捤㑦摣㤴晦搸㐷㠷㕦㝣昳㥦㝦昱挵㌷㍥㜱昴搷扦㝢改愵㌷㝥昹挵搷㝦昷摡捡搱ㅦ扤晣昲てㅦ晥敡敢扦搸㙢㝥㑤晢昶㙦ㄷ扥昶昴昴攵愷㥦㌴捦摦㜳昲改挷㥦㜸㜴㝡改扡挹㠱㠱挱挱㍢挷晦改挶扢挶㥥㝤昲ㄵ昱晤㥦摥攰〸戵㕣扣㈰㍤つ㉥㕢㑤攳㙦㤰挱㌴㌸攳㜷㜵ㅡ㕣慥摡愸㤵㘸愳㘶㔱㔰㠲㘷㠳ㄳ㔰ㄵ㐶扡㘲攸㝦〰㘴㌸戶敤</t>
  </si>
  <si>
    <t>㜸〱敤㕣㕢㙣ㅣ㔷ㄹ摥㌳摥㕤敦慣敤搸㡤㤳戶㈹愵㌵㤴㔲㕡〷㌷㑥ㅢ㑡㠱㄰㝣㘹㉥挵㠹摤搸㐹㐱㠰㌶攳摤㌳昱㌴㍢㌳敥捣慣ㄳ㤷㑡慤愰攵㈲㙥ㄲ㌷㔱㈸ㄷ㔵〸〹〹㜱ㄱ㔲戹ち〹〱〲愱㈲㠱〴て〸ㅥち㐲昰〰㠲㐸㍣挰〳ㄲ㝣摦㤹㤹摤㤹㕤敦搸摤戶攰㈲㥦挴扦捦㥣摢㥣㜳晥敢昹晦㌳捥㠹㕣㉥昷㙦㈴晥㘶捡㌳㜳敤攲扡ㅦ㐸㝢㘲挶慤搷㘵㌵戰㕣挷㥦㤸昲㍣㘳㝤捥昲㠳㍥㌴㈸㔶㉣搴晢㠵㡡㙦㍤㈰㑢㤵㌵改昹㘸㔴挸攵㑡㈵㕤㐳㍤〷攱捦㐸晣愰戳搷㘰ㅥ㘰㘹㘶㝡㝥昹㍥㡣扡ㄸ戸㥥摣㍦㜶㌶散㝢㜸㜲㜲㘲㜲攲昶㐳㤳〷㈷づ散ㅦ㥢㘹搴㠳㠶㈷て㍢戲ㄱ㜸㐶㝤晦搸㐲㘳戹㙥㔵摦㈸搷㤷摣ぢ搲㌹㉣㤷て摣戶㙣摣晥敡挹摢てㅤ㌲敦扣昳搵㠳㜸㜵敥搴捣昴㠲㈷㑤晦㌹ㅡ戳挰㈹摦㍥㉢慢ㄶ搷㈶愵㘷㌹攷㈷㘶愶昱㍦㌱㝦㍣摤㌱戱戸㈲㘵挰㔷㑢㑦㍡㔵改敢攸㌸㘰㑦昹㝥挳㕥攵收改昶㔱㉣戵㙡昸㐱挱㥥㤱昵扡㙥挷愳㤶散㜹散㕤摤㔸ㅦ戴ㄷ愵攳㕢㠱戵㘶〵敢㐵㝢〹〳搵㠶散㌳扥㍣㙤㌸攷攵㈹挳㤶〵晢㔸挳慡攵挳㤴敢扢㈹ㅥ㈲㌹㌱戵晣㠹㈹摦㥥㔹㌱㍣㌵㈳㥦ㅢ㤳搱昶愸㔷㑤户扤愱晢戸㥣扡㝡〳挷扣戱㝢㍢搴㥣㌵扣㘶换昱敥㉤愳挵愷㘷㜰㙢昷昶㠹㍤㑡昷戹戹㝢ㅦ戵㤵改搶㘲㈰愲㙦戵愳㔸㡣㕥㈴攸㈷㈸ㄱ㄰㠱㝡㤹㘰㠰㘰㄰㐰攴晦づ㉥㐹㜶㘴㤵㔶㌱戴捡戲㔶愹㙡㤵㥡㔶㤱㕡挵搴㉡攷戵捡㡡㔶戱戴捡㝤㕡攵〲摡挴愹搴摦慦㐵改㌷扦昸摢㤷づ㝣收ㅦ㜷㍦昹摢敦晤敥㡡搷摤晣愳挱㕤㘸㜴㑦㌴愹㔹捦戸〸㔲㙢㔱㌱㌸㠲晦㌶攷ち㌰㠵㜹挸扣挳㥣㥣慣ㅤ㍡㘰摣㘶ㄴ戸慣っ攴愷〸㘵〴㙤〷捤㝢㉤愷收㕥㔴戸扢㜶摡昰㘵㙢攳挶愳扡㘹户攱搴晣ㄷ㙤㕣戹ㄸㄸ㠱扣愶扤慥㌵㐸㐷户㐵戰㤵昴搵晢慥㙢敦㜶搶愸㌷攴搴㈵㉢慣㝥㜱㕢戵扤攰戹换摤㙢㡦㝡昲晥㘶㙤挷㡣愶㈰搴搶搴搸ㅤ慢っ慢挲㜹㡤捤慣戸扥㜴搴昴挶敤〵慢㝡㐱㝡㡢㤲㈲㔱搶搴㔲昷戲㉡攲晡昱㜹〷ぢ〵户搶㕥㥡㉣㌵敦扡ㄴ㠰㤹㘵つ昳㕤㤵㕥戰扥㘴㉣搷攵㤵愹㈶攱㍢㔱戱㉦㔵㝣搴慤㌶晣ㄹ搷〹㍣户㥥慥㤹慡慤ㄹ㤰㌴戵㤳㙥㑤收昳㌹㈵ㄴ㈰㜰晢晡㠴挸摤搲㥤ㄷㄴ㈲ㄲ㈸㈶㈳㕦㥤㈶扢㠹搳㔸ㅤ㔶㔱㤷愴㐹敤㘵㥢っ挶昹㉡ㄹ㤳挱㠱㠹㌵㔱㝦昰愵慦搸㘴搸㈶收㥥摦挶㥡㌶ㅡ慤晥慥㌵改〴挷つ愷㔶㤷㕥愶昶ㄳ㥣㤱㍥っ㔰戸っ㠱搰㜵昷愸敡挴㈵戱㕥戸㘸搵㠲㤵攲㡡戴捥慦〴㈸㠳㠶㉣㤵戸戵ㅤ㐹扦〲㐵晡㙥㠲㔱㠰㜲㌹㔷摣挳㐶挵㌲㔲慥㐰改㤴挱换㈹㐱捥㝥㈹㕥ㅥ㌴㡦㕡昵㐰㠶㐲㜹搸〴㐶㐲慤愶搰㌷㐴ㄲ昵㡣㙡愸㌰昶㤸㌳愰㔲挳㜲㠲昵ㄶ摦㜶㜰㐹㐸㐴㍢戲㘰摢挹〲㡡㠲戴㍣挸攰㌵㄰㑤㥢㌴挸㙥㥣㈰㈲戲㐱㠶㘶挷挸㘹㈲㘳晢っㄹ㠱昶㐹㈲㘴敢〳摤㘵〴㠹扤㤳㐸搹愹㉢㍦敥㐸戳㡤㙣昹㔰㥡敤挵挶改㔷ㄲ㕣㐵㜰㌵挱㍥〰昱㐷㐸㌸㑡㌹攴搳㐹㝦ㄱ㥥昵㙢〹㕥っ〰昹愴㔳收㐴愲㡡㌶搴㔶散㐸戶ㅢ㠲㥤慣㡣攲㔰ㄴ搱㌲㙥摡㤹㐳戶㐲㜴㘴㜵㙥て㕤㥢㔷㍡昶攵摤㘹㌳戹ㅣ㔲㘴㐶搳攴㕡㌷㘹㥡摣〸㌶敤㔱㙦㕤㡦慥晡ㄸ挱㑢〰捡晡㑢〹愱㕣㘸昰㙥捤愲愷㐹昹㠲㌰㡢㐲㘳愸㐷〵ㅦㄱ㌲㡦〰ㄹ㐲慥攳昸戲㘳㐳搳ㅣㅣ㌷㕦昰㌶昴晥敥晣ㅤ㈱扤㑤㙦敥攸ㅤ晡㡢㥥愱ㄵ㝤〳搸㑢晣戶慢㡥戹ㄱ搵晡换〹㙥〲㘸搳㌱㍣㝤㍦㔳㑦㠱㌲㡢敤〴收㜶搳敢愲慣摣愵昵㔵愹㌴搰愰戹㘴㜸攷㘵〰て挶㠹㔹搸挲慥攷挹㍡づ戵㌵㔵挰昳换㔵改㐲晦愸攷摡㉣摦戱㤱晤ㄷ㠴㘲挸攷戵扥㕣㥢㡤㥣㘱㙢㈶㝣㑥〹捡愱づ扥慤扢㤰㐸㜴㑡㤳ㄷ晢㘵㥦㉦㜷㈴㐹て㤲攴㘶㙣慢㝥ぢ〰愴㠴昸㔵㔷㠹戲㥦捤㕥愹㥡愵㉤㔶㝡昸㌲㑥㈷㙤㍥挴づ㌹㌲㄰㍡㙣愷攱㍦昰㠷散㐵换㙥ち㡢〱㝢㐱㝡㔵昸ㄶ慣扡㉣㠷㙥㔹㡡㥡ㅤ㔹昱〲㤱ㄵ㝤㝤ㅤ攷改っ晦㥡愲㤳㌶㈹㤱挹敤㤹㤵ㄹ㘷昱ㄶ㔱搱つ㐹愱㤲攱ㅡ㙡㑡㈰㔲ㅥ摢敥㠸㤸ㅥ㐴捣慤搸㌸晤〰挱㈴挱㐱㠰挲捦㈰㘹戶扡昱っ㠷昵慦搱愵㕤愹攴㑡㐴㠳㜲ㄱ㍥搵㔵㔸ㅤ攲㙢㕥㐵㜰〷㐰㥢昹㐳〷㘴〶㈱㉡㤴㈷〸㔱㠵㌱捣戳㤶扣㐸ㅡ搸㘵㈲戰㌴搳昰〳搷㘶㘴㘹挸㥣㜵㑦戹挱慣攵慦㈲ㄲ㌵㙡㐶㤹㝢㔷愴〳敡昲㘰晢戴㤵戹慢慢戲愶㥢㡢㙥〳愲敤挴散㜶㌸㤸㘳㍢㘰㑢慡戳戹㈶㤰㝡㍢ㅦ㘳〸㠱㥤㔶晥㔶㝡㘳户攴晤收愱㙦戸戵愳㑢㔶㔰㤷〳㘶挸㜴捣㤷㑣散㈲㈲〷戵㝥㜳㘹挵㤳㜲㜶挸㍣收㔹戵扡攵㐸㈲〳㌶㈶㠳㜵㜳昲㍣愲〴ぢ㉥㘳㠰慥㌳㘴㉥㜹㠶攳慦ㅡっ㈸慥敦㑥㍤愹戰㐸挱㥣戶ㅣㅦ慦㔱㔸㘴㝥搸㕣㕣㜱㉦㈲㘲摢戰㥤㘳挶慡扦㉤戰㐲愲て㤳㐲㡤搰㠴愶㠹㤲㔶敡ㄵ㍦㍣㤰攷㜲攴扤㍣㠱挲㔵慥㐰㥦㜹㠶昶愶㕤ㅦ挵㘸㘸愷㜳㑥㠳㠸ㅥ㌵ぢ晢㌲愵㌰㌹㔵扦㤳㝤㕥〳㜰昷戱㌳㈷㕡㤱戹㘷ㄵ戳㉥搰换㥦㈱攳ㄵ㔹㌴〳㈱昴搱敤ち㐹㠵㘵愴ㅣ㜰㈰㌰捥愷㜶昲㉢㥢慡つ愹㙦㔷㉢㝢ㄴ㤱愴㐱㜳捥㔸㤶㜵挴愳㙤㈳搸ㄵ㍥搰㡣戵㡤扡ㅦ搵捤戸戶㙤㤰戴㐸㤶㡢㔵㠳ㄴ㍣搵〸摣㤳㤶愳㥢〰㡡晥愲㈲攳ㄲ㡡㡣㑢慡㘸搰㍣捤搰愰捡㜳㉣昷扣攱㔹挱㡡㙤㔵㑢㝣㘰昸㙥㕢搰㈴㤸㥣㤲㌷㑥戱捣ㄸ㙢戳收捦挰㘴昳㈷㠰敥〹挸㔱㙥ㅤ搱て捡搵㐴ㄱ晦㐴㡦㡥㈵〸ㄸ攵㈹搵㕦㠷搱ち敡㜶〴㐴㡥㑡㤷攳㍢ㄸ㤷ㅦ㐲㐹㈸㠴㠸昵っㄲ㠱㔷㌰㈱攴改攲㉥㥡㘷ㅣ㉢〰昶㠸戱愳㔶㌰敢〳攵〰挸慡攳敤㌵ち慢㠹㑥攳㑤慤㜰㝤㘷㔵㑡㑤㕣搷㔹㥦搴ㅢ㉦摢愰㍡搴㈸〹㐵戲㔹㈳愵㔹㌶㤸攳㜶㔲㌵㐲㈹敥㔸摢㠸㉣户㘹㙢摦㈹㐵㥥㠵㘲㔲㌴㤳搳㕦慦〸〵㠱摥㐸㐷搱㘷㥦㑤ㅥ㠹㠸つ㙤㠰㌲昵㔴㔸㌶ㄴ㠵〴㑦攰摡㐹㑤㤶愳㈷昰昷慥㈸㍢摦〸㔲㌵挶愵搱愸㘶慡㕥㥦㜷㘰㈵㔴つ慦戶㑤㔸ㅡ㙢ぢ㌵㡣攲捥㕥戵㝦戸扤〹㐶㡣搸㤰㘱㤱っ㍦㌰搸㄰捣㤵㠸愸搲㍡ㅢ攲㔶㌷㡢㑢㝣㍡㈹つ㐷㘱㘰㌱愸捤捡㌵㘵㠶戵㉣昹㔱搵愱㜹㕡㔴㜲㔴㌷愷㤶㝤愸昴㠰㜲㍣捡㈹〶搷捤搳㜴㑢攱ㄲ〳挴㙥㤴㕢愸〶〸敤㌶〷攰挹㘰晢㘰〷㍢ㄲ㠶㑥㘸㥤㔱㠲ㄶ㌳〸㌷扤〸昲㑥㡦ㄸ㠵㈰㌵㔵晡敢ㄱ昱挹挷㤸扥㜸㈴ㄷ㘷㈲㈶㘲戸㉢挳㝡〰㜲㤳㤱㐹㜲搱㘸ㅣ㌰て㈵㥢ㄲ㕡㠳㜱ㄹ㑤㡣㈱㥡㝣㕥㠰㕢㍣㡣㘵つ㤳㙤敡戸攷ㄶ㔸搰愶昵昵㕤收〹愷㕡㙦搴愴㔲挵戱慣㔶ㅡ㜹㕢攰㑢㕤〱っ戹㈹㘳㕦愲㑤㌹㠱愳ㄴ㤷㑣㈴昵㙥㜷敢㐷搰㕤〹㌹㡣ㄱ慡㍥〶㈰㌳摣㜲㉡㈰搶㜱㑦㠱昶攱敥搶〵〶㜵㜹づ㈲慤愳㠸戲㙣づ昷昱㥡㔱㘴挵㙤㠹㘶㜳敥㥣㑢㥢㍤㔱㜴摣ち㡢戶〵㡥戰捥㔰攰ㄵ㡢㌰㐶㝡攴づづ㤲扢ㅣ㐵㜷㉦㍦愴ㅥ㜳㤷㠱ち㠵〱挱ㄸ㉦㑦㐱㌹散㉡ㄸ㠹〶户搶戲扡〵愳扦戴扣昵㈹〰挱㌰㌰つ㕡戴っつ㥣ㄹ攴㌷㌷㜰慥㐷慢㡣〸㘹㌲㤸捡ㄸ攵㈸ㅣ昶㐰ㅡ戸㠹〷改㈵ㄷ㑡㈸搸愳㉥㠶挵㜷ㄳ挷㙤ㅣ㠱㕣敦捡戶挲〵㈳挰昵ㄷ㘷㕦㕢昱㔴慤㐶㜳ㄷ晥戹㙤㠱㔵㕣摤〸捤搱㍤㙤㤷戲搴㥡㘸摦摤搰㔶ㄱ㕤ㄶ㍣㌸㍢㜱摣〸慡㉢㡢挱㝡㜸㜱慢㔷㤲㈸㝣ㄷ晥㠸つ摦㑥㥢㌹敦昰㈲敡ㅡ昷扥㝣挱㜱㉦㍡㙡㕥〵㥦户晥㐰㈱戸㐲搹捦㐹㤶㜳晦挶㍦㤵戴㕣攱㍢ㄸ㜱㉢搳收〰㉤〷〹挷㔱㈹㤴〶㘳挸㘷搰〹㙣昷收慤〱搲挹㥥㌶㍡㔱㠲㘰㠷㔰㥣昳捦ㄹ愱㠸㙦〳慤㈴㤶昰㐸㡥㍤晦〲㔸㕦㝣ぢ㈵㐴㌸㥥㈳㌱㔲㜸〹㜲ㄹ愸㔳㠲㍣扡攲挱ぢ㈱晦㍦㔸㡡戹㜹㐳㜶晡㉦㌰戳昸㘶㍢㡡慥㈳㡡扥搱㠱㈲挱㙢㈰㡡㝦敦㐶㈶㑥〵㠶㘷㥦㔱㈰㥣㙢摡㌹㠰㍥敦ㄷ㝥晦㠷〷搰戹㠸㌸㤴㡤㠶㔰摢㡤㜸㙥㥡〸㝤ㅤ㈶〲㠳昷捡㐴㌸㠹㡣㘰ㄴ㍦㌴ㄱ㈲ㅦ挸㍣ち㌶㌷ㄱㄸ摢换㌰〴ㄳ愱搶㠴㕢㠳㈷戰㉢㙤晡挷㡥攳攲慤昴ㄱ捦㠷搲昲㘷攰㤱扡慡戳㜸挱昰っ㝢㥦㉡㍦收㐹㈸㌳㙦〹㌷戹㔵ㄷ昶戸㘶挳ㅡ搵㘹〳㕦㐵散㘵摦昱愷㙣敤晥㍡㌰ㄵ愶搰㝤㉦㑡愲昸㉣㍣㈵㠲攷㠶摣摢昷㝣昹搸敦ㅥ㜸攴〸㙦慢㐵戴㕡戸〵昹㕥㐲昶戴㈷㄰搴㑤㕣ㄴ搹换て㜳㑥攲ㄳ㈵㙢戵㉥愷つ㑦㔹㐱扥㙥挷搹㤰昰ㄲ㠴ㄹㄲ摦㜶㌰㌱㜱敦㈱㌴㌱㈷摡摣㥤敡挳㈶攵㈲㥣㐸㑣㕣昹昴攲戰愱攸慡挸㝡戴㌶ぢ㕦㠵㉡㝡㠶ㄳ㐹㕢㠹㍣㜵㌲〹昱㤵㜶㕤㜷㠸扡㉥㍣挸㌰散ㅦ㑢㈹挴ㅦ㐸㈱挹㠳っ㉦〴㈸㈹㜵ㅡ㤹挲慤〰ㄹ㤱戵昶㄰㉦晤〱㍢㐲㐰㌶㉦晤昵昸ㄱぢ㜶ㄱ㔸㡣㝤昱扤㥥㘸㘹㡢挶慡㠹愱㕡㘵搳㉣㈲愳づ㉦㉣㤸㡣㑢㔳㤶捥㐱㤴㙥搹ㅤ挵㤷っ搹㘱攰㉤㘴散㠲㑤㕦㕢搹扥换㘹攰收〷昴㑣㔱㈹っ㘷㌷㡢㜱㈰㔵㌱扡戰㘹㌹㉣㈲ㅣづ戳捤㑥〳㔱ㄵ㜴㤶戳て愷㔲〴晦昸愵㄰敢挷㕢㐳敦㙤慦愱㡥㜳晡戱㐰晥挰晥扡㉥㠳戱昱㔶㜲っ㈴散㤶㕡㤵挲敢攱㘷搰㠵㡢捥〹扤㤵㔵捦攲㄰㝥挵㥣搵愷㜵攸㝦㐶慦ㄵ㘷㥤㘵㙦㠶戱㔳晡晦㑤㈸搸㔴晦ぢ挶摥ㄴ㈲摦ㅣ㘵昸㔰㘰晣㘴搳㤰つ㜷〴㥥㙤〴㙦搴挱㔸㔷㔹㠶扣挳摣㈲㍥㕥つ慢㤵〴㠷摦㉢摦㝥㌵愲搹㤷戶敤㐰㔷〱挸搸㔰攱ぢ㄰㐱㕤晢愷攵㔶㝣扡㉤扥〵ㅤ昷㥣戴慡㥥敢扢㘶㌰戶㠸愰敦ㄸ扦㍤㌳㘱昳㑣㠹捦户ぢ戵ㅢ戰ㄳ㠳㙦㐳㥦㔳昳㄰搸愷㘴昰㕣挵㈲ㄹ㔹搸㕡㈴㠳摦㈱㡤㈴挲㑢搴づ晥ㄵ收㍤つ愳㡥㑦㔷攷攱敢っ㔸戴㉤㤴㕤攸㜱㙥扦愱挱慤挳ㅤ慤㌷挲ㅦ㈴敢ㄳ〸㡥愹㈵扣攵㙤摣搷昶㍤㐸户㡤搶收戳㘵㙦㍥户㜲攱〹攰㜴㙢㙦㐹㤳っ摦挹㉦㤲换㝡㠵㄰㤷昶㡦攰昷搶ㅤ戴ㅣ㙤ㄴ㜴ㅥ㝤搰㑤㐷搸㜸ㅤ敥戳㉤㐴扦捦愱慢㤸㈲挰㡦㙥㐴ㄹ㍥〸㝡昹挸㡡攲㌳㔸ㄶㄹ〰昹㕣戱ち搰㥤慡ㅦ摦㠸慡㐷㘲㠱㉣㜸挶㈰㌹㤶挵愷搰㤰摢ㄵ㉥ㅢ㉣挱㘵ぢ㜵㤶㐰㕥㡦㝢㈰㥦ㄳ㍣㑢愸㠹㝣〲ㅤ㥡ㄳ戱㔰摡㝤㈲ㅦ摦㘸㈲㠲㔶㠰㕡㘸㜲晣㤱㔸㡢攸㜵㔴敢㌶㠱㐳攰〲っ㔳㉣㔲搶ㄴ挳搰挲户㠸ㄹ愴㥦㐷扦㥦㍥昲戳愷㤸晥㜲㐴㈸㐱㠸慡昴攴㈹〸搵攴㍦㤴㥣扣㠷搲敥㤳晦挰㐶㤳ㅦ愱㡣攴㑣昴〰㘰愸㑦㔴昰㑢㉤愶㠱っ昷㤱㍦攲ㅣ〱㝥㔲戳ㄸ㌱㔰愲晡㕥㐴〶㝤戹攱慡搵㈵㘴攲扥〵慥㍦攳攳ㅥ㘵ㅦ昱㈲㈴㝤㌹挵搰ㄹ㕢っ戵㘲挹㡥扣戰摢㐲㌶㘰㐹晣㕡戶慢㐸㉦昶ㄸ攱ㄷ敦㡥ㄱ㜳晣㜸晣攵㤴ㄶ挵㥣㐰ㄸ愱㐵㑡晡攱㐶㡡㜷挵㡤扦昶㘴换㘵㡡ち㈴㔰㑦搸㤸㜴愶ㅡ㍦ㅡ㌷㍥㠸慦戲㔴㥢ㅣ㙦㄰㌰㍤ㅤ㌷㈶㍤慡挶㡦挴㡤晦㝣㜰㕦戳㜱㑣㠷攱挸〵ㄲ㐹㠶慤慢慣晦挴ㄷ摡挳㘸㕥㌰愹㍦〷捣戰㤸㤲㔳㠵㡥敢㑡㠳づ攲㌲㠸㠷㙦愴攷㜰户〹㔷㐰㈰㘴挳㍦㤵㜰〲㜷㥥㘶㡤挰挰㈷搰㙢〸㌶㝢扡㝡㘲攷愲㌹敦愱愰摦㍣攱攳㑣㔵摢㔶㈴〲㜳㈰ㅦ敥敦㈶㑥昹っ搳戱戵ㅦ㜱㤰㑣攳ㅤ㤲摥㤴㠷ち慣攴挵㍢㘲捣收ㅥ㙥搱㡣晥㄰㤰〳改〸挸㡣晥㌰㘰ㄸ㠸攱㙤攵摣〸昹㕦㌱昷㍢㔸昱㑥㠲㐷〰捡㠲捣㑥㍡㈸㍥ち戰ㄷ㔶㉡晥㔴㠵㍦㔶㤳㘳慢㥥㕣挳㥦扥昸挱搷ㅤ㑤㍣㄰扦㌲㐹㑣晡扢搹敤㍤〰㝤㜰攲㡡㠸ㄴ换晡㝢㔱㤲㝣㌵挵㠷㝡昵晢㔸昱㝥㠲て〰㤴ぢ㥣昲㤶昷㡥㉢敢㔱㝦㝤㄰㕤挵挳〴昸搱㍦ㄴ㘵昸㔰攰㙥扣戶扢挵捣〳㜱晣㜹㍦〲㥥愹敦昸敦挲㜷昹敢㕣㜴ㅦ晥㉣㐹㐱㤹昷㜹敤㌵扤㡤㐵㔶愰㘵慥㝥㔶戱搹捦㘲ㅣ慥慢ㄵ㐷攱㠸㔴㉤㈵慤㈸㠸㜵㉥㔸戸㜸〳摦㜲㔸㔵〸㐱㑡㔰ㄵ㑥㔴㜱〴〵晡㐷搸㤴㌸㈶㥥昴㡦昲㠹愸㔵㥢昸戱㈸挳〷㐱扣慡敥昷㐵摤攳ㄷㄲ搷慡挲㙡㝢㈱昱慦㉡㔶㤲㉦㝣㡣㠳㈹㘴㈱㤳搶㑤㐴㥡愲愱㑦㈱㌳搴㌷捣戹摤㡢ㅦ敤㤲愸㥥慢㥤㍢昷捦攱晣搸㌵昹㌷扤㘱昰戱愷㝦晡晢て晦昲慤㠷晦昴慦挷ㅦ晦攵ㅦ㍥晣搴扦扥扢㝣昸挷㑦㍣昱挳扢㍦晢搴敦㜷㥢㥦搳㥥晣攷摣攷ㅥ㥣扣昰攰晤收㤹㕢㡥㍤昸收晢敥㤹㕣戸㘲扣慦慦扦晦愶搱㥦㕣晤㡡㤱㠷敦晦愶昸晥慦慦㜲㠴㕡㉥㕥㤰㥥〶㤷慤愶昱㘹㘴㌰つ捥昸㜹㥤〶㤷慢㌶㙡㌹摡愸㘹ㄴ㤴攰搹攰〴㔴㠵㤱慥ㄸ昸て晤昰户摦</t>
  </si>
  <si>
    <t>CB_Block_7.0.0.0:2</t>
  </si>
  <si>
    <t>㜸〱㤵㤷ぢ㜰㔴搵ㄹ挷昷㙥ㄲ挸㠶㐸㡦㕡摡捡㘸㑢慤㔴㡢ㄸ〸㤰〲㉤慦㘴㐱挰㐴㈰㈱挰っ㔵㌶㥢㜰〳ぢ扢㔹搸〷〱〱㡢㡤㈱㠰扣ㄲ㐰愰扣㐳㈸攱つつ〱㈴ㄱ搰㐸〰㜹㐴㐰愴ㄵ㙡〹㑦㉢搰愹㥤㑥ぢㅤ愷敤晤ㅤ捦慥㜴敦慤㘳晦〳㘷㜷扦敦㤷戳晦㍤攷晢捥㥥戵㘹㌶㥢敤摦㠶㜸㐴昱㍣㜹㝣昸戴㘰㐸昷愵㌸晤㕥慦㕥㄰昲昸㡢㠲㈹改㠱㠰㝢㕡㤶㈷ㄸ㡡㌳㠰ㄶ㉥㡦㤱て㈶戸㠲㥥㔷昴㐴搷ㄴ㍤㄰㌴愰〴㥢㉤㌱搱㘱㌷昲㈲昲㍦昲挲挱㕦㌹攲ㄹっ捡收㘸挱搰㤲㈱㤱挱挱㤰挴搰㡡㈱㤹攱㈱㠶搶っ摦㘲㘰㑡挷挳っ㡦ㄸ㐳昲愳挶㤰敢捣ㄸ㥡㍦挱㌰㌸㍣攴て攸ㅤ摢㡤晣搲㐶敦搴搴㤴搴㤴㙥㘹愹㕤㔲㍡㜷㙣攷っ㝢㐳攱㠰摥扢㐸て㠷〲㙥㙦挷㜶挳挲昹㕥㑦㐱愶㍥㉤搷㍦㔱㉦敡慤攷㜷敥㥡敦敥搶㈳戵㕢㕡㕡㘱捦㥥㍤ㄲ㜰摡愵扦㕥攰攱㈳改㝡挰㔳㌴㉥挵㤹㘱晣㝢攰扤㡣㔷摤㡤搵〹〴㜴慦㥢攵挹搱ぢ昹〸㡦昹搲㠳挱戰㙦ㄲ愱搴㔱晥挰挴攰㜸㕤てつっ㝢挶㡡〷㌳〴ㅥ㐴扢晣㑦戴ぢ㘸戲捦改搷ぢぢ㍤〵ㅥ扤㈸搴㐶扤㌰晣ㄹ慦㡣昷㌵㍥㜳慥扦戵㙦挰搴〲摤敢搴扤㕥㈳ㄴ㝣挸㌷㈲愸攷戸㡢挶改㐳摣㍥㍤挱挷㉣㜱㠶㙣昶㜸㕢㕣㉢戵戹〴扦挹昳ㄶ愹摦㘴㌱晥敢晤搹ㅣ敤挱戹〹挴摦㌱捡散挱㈰㕢㙤㜷戹敤慥㝣扢慢挰敥ㅡ㙢㜷改㜶㔷愱摤㌵捥敥ㅡ㙦㜷㜹散慥〹㜶搷㐴㠳㠹㈸戱㘵㑢扢搲㙢㥦㔷昷㙢摣㜶㙦㘰㐹㥦㘱昷捡㘶敡敤戴摢挶摣捣扦㘵捦愸改㝤㈷て敢㔷㕦扥㙣㜹摤挶㌱㔵摡㘷㉡ㄱ㕦搴戶㑤晡挵㠱㐳㙢搷晣愲攰挶㘷攵㜳戴㍦愹㐴敤㤱攲搷㤳㉡㑥つ㈸敦戵攳挳搰昰㈷㉡戳㉦ㄵ愶愵㡤㌹㝢㌸挹昱㍤摥㔸扢愵戸捣ㅦ㍦㝡㙢挹晣摢ㄹ㉢㍢㈴㡦㌹扡昶㡢づㅡ挵㑣慤㘸㌷ㄵ㘱㌲㜵㐳㈵㑣愶慥慢㠴挹搴戵挸㔴扤㥢㘶㌵㕣戳て㕤㕥㝣慦敤㥦㍦㕤搴摣㌵㙡敡晢搲㔴戳攲㍣㜷㙡㍦挹戳摤㜶搶㙦戹昱㘲昶㜳愱ㅡ㡤收㤲愶慥㐴㘶㡡㕤愹㍦慡㠴㘸搴捦㥤㍡㜷㝦昰慣㜶㡥收㠲扡㔳㝤戴㑦㔴挲㘴敡て㤱愹㘲㑣晤㉣㙡敡㈹㘹敡㤲攲ㄶ㡤㕣㍦敦摣扥㔴攷扣搷挲挲户扢敥扡㐶戳㑢㔳ㅦ㐷㘶㡡㌵昵㝢㤵㈸㝣散㜴㥢㤷㡡㈷㍢㑢㤳㤳㑥㝣昱昲愱摤摡敦㔴挲㘴敡愲㑡昴㍤㥥㔶攱摡㜷㈰戳戶攴晣捥摣㌲搷ㅡ晦户㙦㝥扥愴ㄳ摢搷㐱㥡扡愰戸㜰晤捡晤㔷捡昲戲㔶敦晥挷搳㤷㍦摥㌴㕢攳昰㤱愶㍥㔴㠴㘹晢捥慢㐴㔵㤳晦㈷慥敡捣慣昹㝢捥㔴㕤㕥搷㕣愹㥤㔳〹㤳愹戳㉡ㄱ㙢慡㌸㙡慡戳㌴搵愴戸散敥敥㤱㥤敥摡戳づ㔷戹㤷㤶摣㉦㕣愱㜱ㄸ㑡㔳㘷ㄴ㘱㌲㜵㕡㈵㑣摢㜷㑡㈵㑣愶㑥慡㐴㙣愱て㡣㙥摦㑦愵愹ㄳ㡡摢摥戳㘶昴晡慤ㄳ〶敤晡挱㜷㥣晤㐷愴㕤搵㌸搹愴愹攳㡡㌰㤹㍡愶ㄲ㌳戲㕦昸敥慤㌷慥て㤸㝤戶㜲攴搵〶㝤㤲搶愸ㄲ㈶㔳㐷㔵㈲搶搴㌳㔱㔳扤愴愹〶挵㡤攸昷㘴㐹昳〹㑦㝡㘹㔲慦捣㑦㔷晦慤扦挶㤷㠵㌴昵慥㈲㑣愶摥㔱〹搳㑡ㅤ㔱〹㤳愹挳㉡ㄱ扢㝤㠱攸昶㘵㐸㔳㙦㉢㙥㐳换扦ㅦ摢㍡㘴㕡㘶捤收挵敦㥦慣捣戹慣㜱愲㐹㔳昵㡡㌰㤹慡㔳㠹㘷㝦晥㉦㤱摦晥挲愰昵昶㝦㥥㘹㝦㜵㕡愵㜶㔰㈵㑣愶摥㔲㠹㔸㔳攳愲愶〶㐹㔳晢ㄵ搷㝢挸昲㘱攱搴㤴昴戲㡣慡㌹つ搵昵ㅦ㘹㝣㤹㑡㔳晢ㄴ㘱㌲㔵慢ㄲ㥤㉡㌲晤㡤㜵ぢ搳慢㌷㕦昴ㄴ㝣搴㙦戴戶㔷㈵㑣愶㙡㈲㔳挵ㅣ〹摤愲摢㌷㐴㥡摡愳戸ㄶ慦㡥㥡攴戸晢戰戳㘴捥摤㍥愳昲戴㤷㌵扥摣愵愹摤㤱㤹㘲㡦㠴㕤㉡㘱㕡愹㥤㉡㘱㌲戵㈳㌲㔵㡣愹㝥㔱㔳戹搲搴㌶挵扤搰晡㐷愱㑢〹ㄷ㥣㜳㉢て搹㍥愸㜹戶㠷挶㘵㐳㥡摡ㅡ㤹㈹搶搴ㄶ㤵㌰ㅤ〹搵㉡㘱㌲戵㌹㌲㔵㡣愹搶㔱㔳愳愵愹㑤㡡㙢㝡晡挶戵㜵慢扡㘵㤴㉥㑣搹ㄴ㝦㘵搶㝣㡤换㡦㌴㔵ㄵ㤹㈹搶搴㐶㤵㌰㙤㕦愵㑡㤸㑣㙤㔰㠹搸㥡㍡㄰慤愹㍣㘹㙡㥤攲㜲づ戵㕦㌵愶昸〹㘷㜹慢昶㘵戹㜹改㉦㙡㕣挶愴愹戵㡡㌰搵搴ㅡ㤵㄰㑦㝡㥢搷搴〵〶㙥敦㥥㌳㝤㐱㔳搶㐱㙤戵㑡㤸㑣慤㡡㑣ㄵ戳㔲扤愲㉢㔵㈸㑤慤㔴摣戸摣㥢愵慢扡㠶㠷散㜲㙣㥣扣戶扢敦戶挶攵㔰㥡㕡ㄱ㤹㈹㜶愵㤶慢㠴改㥣㝡㔳㈵㑣愶㤶愹㐴散㑡㝤㜵㈴㜸愵愹㈵㡡㝢㈶慢㝦慦攴挶㡣㡣㜵㡦捣㕣搲㜸攰扤戳ㅡ㤷㔵㘹慡㐲ㄱ愶㤵㉡㔷㠹晢㐹愳㕦㥡㙢扦㍡㜸㙢昶て晦敡慣㘸摢愰㉤㔶〹㤳愹㐵㤱愹㘲㔶敡慢㐲て㐸㔳ぢㄴ㤷ㅣ㔷㌷挳昶㤷搲㐱〷㙦㍤㤷㜳㈵愳昲昱〴㙥㌶晦晦慤㡥扢扣㐳摥㈵㡤换㜳㌰挱昷扣㍦㄰㡣㡢戳晡慤㌰挸ㅤㅣㅦ㜲攷㝢昵慦㑤㜲㈹㜴㠴ㄸ挲挶愰㜱戳挱㤸㘳ち㐳㌱㈱敥ㄵ㌲㌴㤵搰㌴㐲㝣慢换搰㉢㠴愶ㄳ攲㍢㔵㠶㘶㄰㥡㐹㠸㙦㌴ㄹ㝡㤵搰㉦〹昱㝤㈲㐳戳〸扤㐶㠸搳㕣㠶㝥㐵愸㠴㄰㘷愹っ扤㑥愸㤴㄰㈷㤹っ捤㈶㔴㐶㠸㜳㐴㠶收㄰㥡㑢㠸㉥㤶愱㜹㠴摥㈰㤴ㄷ〹捤㈷戴㠰㄰ㄵ㉣愹㠵㠴ㄶㄱ愲㝥㘴㘸㌱愱㜲㐲散㥥っ㔵㄰㕡㘲っ昱㉣搳搷㉥㈶搷㤹愴㉣扦㝢散昳敥〲攳搷㔰㑢昵㕢㈸搱改昷㑤㜲〷昴㠰㘰㑦㥣晥戱晡戰㠰㝦㡡㘷慣ㅥ㐸㈴㌰摣昸昹ㄶ捦㙥戶ㄸ改昶㠶昵愰㔱慢㜱戶㠴㠴㔶㠹㔶敦㌵㌸㌲搷㔳ㄶ㍦て〷㥢收扦㤳摤愳慦㘱捡㤶㤴㐴晤㍢㤶㌲㉣㌳〶㡤摤收昳挴〰㙦〲㉣〷愰〰㉣㠰ㄵ〰㉢〱㈸づぢ攰搷〰慢〰愶㕡〳慢〱搶〰㔰㑢ㄶ㌳慣〵㔸〷㐰㜹㔹〰敢〱㌶〰㔰㝡ㄶ㐰㈵挰㐶〰慡搱〲愸〲搸〴㐰愵㕡〰扦〱搸っ㐰昱㕡〰搵〰㕢〰㈸㙣ぢ㘰㉢挰㌶㠰㔹搶挰㜶㠰ㅤ〰昴㠱挵っ㍢〱㜶〱搰ㅡㄶ挰㙥㠰㍤〰戴㡤〵昰㕢㠰ㅡ〰㍡挹〲搸ぢ㔰ぢ㐰㤷㔹〰晢〰昶〳搰㜸ㄶ挰〱㠰户〰㘸㑡ぢ攰㈰㐰ㅤ〰㝤㙡〱搴〳扣つ㐰て㕢〰㠷〰づ〳搰搶ㄶ挰ㄱ㠰㜷〰㘸㜹ぢ攰㕤㠰〶〰㑥〱ぢ攰㍤㠰愳〰㥣㄰ㄶ㐰㈳挰㌱〰づつぢ攰㌸挰〹〰づㄴぢ攰㝤㠰㤳〰㥣㌱ㄶ挰㈹㠰搳〰㥣㍦ㄶ挰ㄹ㠰㈶〰㡥㈴ぢ攰〳㠰戳〰ㅣ㔷ㄶ挰㌹㠰昳挶㈰㤶ㅡ〳ㄲㅣ〶㐸搰昹㐸搰晤㐸搰敡㐸搰敥㐸搰摢㐸搰摦㐸搰捣㐸搰搰㐸搰扤㐸搰挱㐸慣㤷て挶ㄳ㕡ㄶ〹晡ㄳ〹㝡ㄴ〹ㅡㄲ〹㥡ㄲ〹㍡㄰〹扡㄰〹㕡づ〹摡づ〹㝡っ〹晡っ〹㥡ち〹ㅡぢ〹扡〸〹㍡〹〹摡〶〹㕡〷〹晡〴〹㝡〵㠹扤㕦㍥摡〴捤㠱〴㥤㠰〴摤㠰〴愵㡦〴攵㡦〴戵㡥〴昵㡥〴挵㡤〴〵㡥〴搵㡣〴ㄵ㡤挴ㄱ昹㘰㍣愱㠴㤱愰㕥㤱愰㘶㤱愰㐰㤱愰㐸㤱愰㈲㤱愰㉡㤱愰〴㤱愰っ㤱愰收㤰愰敥㤰愰挸㤰愰搰㤰愰慡㤰愰戲㤰愰㡣㤰愰㤴㤰愰㙥㤰愰㜶㔰慢晦〰摤慥ㅦ㍥</t>
  </si>
  <si>
    <t>㜸〱㤵㤸ぢ㕣㔴搵ㄶ挶攷っ捦㐱搲㔳㘹㉡㘵ㄷ㑢换捣㔰㔰ち捤ㄷ㙦ㄱ㔳ㄴ搲㌲㙤ㅣ㠶㠳㡥づ㡣捥㠰愸搴㌵搲ㄲ㙥㕡㡡㥡㥡㤹㑡㘸收敢㑡昹㈸㔰挱㈸㝣愴攲摢挲㐷㠲愸㘹㔹搹挳㔷㍥敥昹㔶㡢挹㍢㝢摦㝥摤晤慢摤㘲慤㝦㘷扥㌹㘷慦㙦敦㌳〶挵㘰㌰摣搶〷晥㡢攱㡤攰㠱攴㠹慥㉣㉤㈳㈴摡㘱户㙢搶㉣㥢㈳搳ㄵㄲ改㜴㕡㈶昶戳戹戲扣㜴挰搷㙣搳敢㉥ㅦ戳换㌶㐹昳㌷㡦搷㥣㉥ㅤ昲㌱ㄸ晣晤㑤㐶扤摥㤲晦㔵ㅢ晥㌰攱晦㌲㜹㘳搲㈹㠳挹ㄷ㤳ㅦ㈶㝦㑣㈶㑣〱㤸ㅡ㘱ち挴㜴ㄷ愶挶㤸㥡㘰㔲㌱摤㡤改ㅥ㑣昷㘲㙡㡡愹ㄹ愶晢㌰㌵挷搴〲ㄳ㍥摦ㄴ㠴改㝥㝤ち㝣㐰㥦㔲愲愳〶愴㡥搶扦㑤㜲㤶挳愹㜵〸ㅥ晣㠷收ㅥ愱愱㈱愱㈱㕤挲㐳挳㐲㍡㜵〸㡥捥戶㘷㘵㍢戵ㅥ㤹㕡㜶㤶搳㘲敦㄰㥣㤴㥤㙡户㔹ㄳ戵㠹㈹㡥㌱㕡㘶て㉤戵㔳攷㔴㑢㤷㠸搰㉥攱攱改㕤扢㐶昸攰㙢㠵挵㘸㔶ㅢ扥扦愶㌹㙤㤹㈳㐳愲愳昴㝦敥昸㉣晤慦愷昴㕢改㜴㙡㜶ぢ敥攵㈰㉤ㅤ摦户㘵㐶愴换㤵㥤㌱ㄶ愹搰㈱づ攷ㄸ搷㈸㑤换㡡捦戶愵愹㜷㔶㤰戸ㄳつ晢㥦㘸ㄸ搰挰㡣㘸㠷㤶㥥㙥戳摡戴捣慣㘶晣㠷慥㑦晦㑢晦㕣晤㍢愷㌸ㅡ㘷挴㑥戰㙡昶㘸捤㙥搷㔳慥扢㌲㥥㜵㘹㠳㉣㤹㈳戵晥㤶っ捤㈷〳㔷昱搲㠷挱攸㙤昰㙡挴㉢〱挹扦ㄳ晢㠶晥㥤㥢昱㕦㥦㡦㠷愳摣㜹㙤㈴扣㑦敢㙢昲捥㈴搶㠵搱㙣㌱㥡㔳㡤㘶慢搱㥣㘶㌴㙢㐶㜳扡搱㍣搲㘸ㅥ㘵㌴摢㡣收搱㐶昳ㄸ㥤㘹ㄸ晥㝥㝥㐶ㅥ㜹㤷㔶昴慥㕡㜵㌵㝥㑡捦愴慢搳㕥搶㠲㤵㍡晤摡戸晥㑢〳晢㌶㍦昷㐶㝤散敢晢㡢〶搷㔵㙡㘳㤵㕡㉥㜸㘷〶㌵㡢㍣ㅡ㍦㘰挳愲ㄷ慣㘷㉥捣捡㔷㑥㜱㈱愲散扢㐷㝡摣戸搴㜷㝡㘰搷つ挵㑤ㄶ戶昳㈹扢㔸㌱户敦晥昲〰㔳㙢㝣戰㜲㤲戹慦捦㥤㝣㍢昴戴㝦挲扣㌳戹㘷摢㘷㥥て㔷戰昲戱㔶㤴ㄳ㑣〸愲㡥㜳㐱㝤挸㕥扢愸捣ㄹ扦晡愹㐱戹㌳慡晢㤵㉡挷戸㈰㠸慡攱㠲愷㈸㍦户愸㐷㐹搴㔷捣晤ㅡ戱愸㘶摣㤵㤹扤攷攷㡣捤愹晢挶㜹㔳㐱㈷㤲愸愳㑣〸愲㡥㜰攱搵敦㔷づ换敢攵㡣㝤敦扥晡搲㡥扢㠶㙦㔳づ㜳㐱㄰㜵㠸ぢㅢ㉡㜲愶〶ㄴ敥㡥㥤搵㝤捤愱慣攴㔶㐵㔳ㄷ㕦㙦搲㈹晦愰㝥愷㥥㈰㔱〷㤸敢㤲㤱㜷敥戹捣㠲戸㌵敦敥㡢㘸㔴攳㥦愹挰ㄹ㐸搴㝥㈶〴㔱晢戸昰昸搳户搴搴戶㠷晢㉣㌱㕥摦摢戶㙥㘲㤱㔲捤〵㐱搴㕥㉥㜸摥愹㕢愵つ㡦慦㌳㠹摡捤摣戲搷搶㔵㥤㑣㐹散㥢㕦㝦搱㍢㜶昹戵ㄶち㥣㡡㐴㝤挹㠴㈰㙡ㄷㄷ搲㕢敥㘹㌶㉣㘷㕣昴㙢㠱〱㍢㙦っ摦扡㑥搹挹〵㐱搴づ㉥㜸摥愹㤰㘳改攱攱㉦㘲㑤㜵㈵㔱㔵捣愵扣摢敥戲㑤㥤摥㝦㙡㘰㝢㉦晢㠳昵捦㉡㜰㑥ㄲ昵〵ㄳ㠲愸捦戹㔰㕣敤㜸捣扣㈲戱摦昴㤲扤挵挷ㄷ搷ㄶ㈹㤵㕣㄰㐴㝤挶〵捦㍢㔵攷扥㔳扤㐸㔴〵㜳慥捥愳扦敤㍥敤㝣晦昲㙤慥㐱㌳㉢ㄶ㑣㔶攰㙣㈴慡㥣〹㐱搴㔶㉥〸㙢㙡ぢㄷ〴㔱㥢戹㄰㌵扡摤㥢㍦㤵㉣敤晤搱㤳愷搲㍥㑥㝢昶㕡昵愶㠲搵㠶愵㤵晡㥤㡡㈵㔱愵捣㈵㥤换て愹㌸㝣愵㕦挱㠹㜶愶昳敢扡㜵㔷戰戳㤰愸㑦㤹㄰㐴㝤挲〵㘱㑤㙤攲㠲㈰㙡㈳ㄷ㍣ㅦ㕦慣晢昱㈵㤲愸昵捣㐵㔹㉤挱摤㑢㈶㈷捣㕡㌸攲㠵昳㥢挷㔷㈹㜰㌴ㄲ昵㌱ㄳ㠲愸㡦戸㈰㍣扥ㄲ㉥〸愲搶㜱挱㔳搴〴户愸㠱㈴㙡㉤㜳慢㍡ㄵ搵㌵ㄹ昰摥㌳搳㜶戹昶捥昴㡢っ㔲戰昳㤲愸㌵㑣〸愲㔶㜳攱㕡挰搰㘱〵挶扡㠴㤵〳㕢晦ㅣ㕤ㄸ㔴愹慣攲㠲㈰㙡㈵ㄷ㝡敤〸㉦㌴㙦晣㈴㜱挳㤴㠳㙢㔳愶㤹ㄷ㡤㙤㝡昶搲散㡥㔸攸㐳㐸搴ち收㑡㉦㝥㤵㌴愲愸㈸㍥㝦㔲敢㡤扦敥っ晢㑤挱㐹㠰㐴㝤挰㠴㈰㙡㌹ㄷ〴昳㕣挶〵㐱㔴㌱ㄷ㍣㐵㌹摣愲㠶㤳愸㈲收㤲㙥昶㥡㍡改㥤慥㜱挵〵㕦摦扥㝡散搵㡢ち㑥㈶㈴㙡㈹ㄳ㠲愸㈵㕣昸戰㘴㐸㙥慦㜱㐹扤㌷捦㥡㍢慦散晤ㄷ㡢㤵挵㕣㄰㐴扤挷〵㑦㔱㜹㙥㔱㔶ㄲ昵㉥㜳㝥〹㍦㘵戶㠸㍡ㄳ㔳㜸敦㠰㕢㐱㐱ㅦ㔶㉢㌸㈹㤱愸㠵㑣〸愲摥攱㠲昰昸ㄶ㜰㐱㄰㌵㥦ぢ㥥㤶㘰㜰㙦㌳㌶ㄲ昵㌶㜳㠱攷搳㥢搷㠴㜸挵㙦昱㕤㥥㍣㍢㙡昰㔶〵㈷㌷ㄲ㌵㤷〹㐱搴ㅣ㉥〸收㌹㥢ぢ㠲愸挲㠶㑢昵愸㝥愵昲戴㜱挰扣㥣慢㐱㍦㝣晢㔶敤㔰昷㐲㜷㤰愸㤹捣㠵て㥦扣捦戰㝤㘸晦晣㐳㈵㝢ㅥ㥣㘹㑥㔳㜰㤲㈴㔱㙦㌵㕣挹昳㤴昰㈶ㄷ㍡ㄶ㈶㍡慡捡摥㡣㕣昱挱㔱㥢昵㐸敦愱捡っ㉥〸愲愶㜳挱戳晢ㅥ㜵㡢捡㈶㔱晦㘲敥㡢搲挷㈲慥攴㑣㠸搹昴昰昶戳㌵㤷摢搶㉢㌸搹㤲愸〲㈶㠴㍢㤵捦〵挱㍣愷㜱㐱㄰昵㍡ㄷ㍣搷搴㤳昷㔷㜶㑢㕢㜱㐸敦扥㕣ㄲ㌵㤵戹昵㜳攲ㅡ户扤㝢㐹捣㤶扡㙥㡢㉦㌴㉤㕥慥攰愴㑤愲愶㌰㈱㠸㝡㤵ぢ㐲昷攵㜱㐱㄰昵ちㄷ㍣敦搴㘰昷㥤捡㈳㔱晦㘴慥攷㌳敤搳摥昷㕤㤴戰戴㕤改攳㔳摡っ慡㔳㜰昲㈷㔱㉦㌳㈱㠸㝡㠹ぢ挲㥡捡攵㠲㈰㙡ㄲㄷ㍣ㄷ扡扦㝢愱㑦㈳㔱ㄳ㤸扢㝣㌹㉢扡㕢搴昴愸搷㉤敦晢㍤晦㕡戳㕤ち摥㐴㐸㔴づㄳ㠲愸昱㕣㄰ㅥ㕦㌶ㄷ〴㔱㔹㕣昰ㄴ戵戲愰晣㐴晥ㅡ㥣愷㘶㤰㈸㈷㜳㌵㠵攵收㔶㤱挵捦慣扤扥㑡ㄹ㤱㤵敤愷攰捤㠸㐴㡤㘳㐲㄰㌵㤶ぢ㠲㈵㌸戸㈰㠸捡攴㠲攷攳㑢㜶㍦扥搹㈴捡捥摣昵㘳㐳㉦㈴戶晡㝤挰㡡挳摥㑢ㅣ㑢搶晡㉡㜸㔳㈳㔱㘳㤸㄰㐴㡤收㠲㜰愷㙣㕣㄰㐴㡤㙡戸㤴㠷㈵㑣㜶㥦㍣ㄷ㤰愸㜴收㐶捥㠹㕢㌶昷㠶㈳晥㡤て晥㕤㕣攲㙡ㅥ愷攰捤㤱㐴㘹つ㔷昲戴㠴㌴㉥愸㔵摡㠱摤〷慥㈵扣ㄲ㙣慡戵㤶敤敥愹㔸戹㈰㠸㑡攵㠲攷攳晢昳㡣扥㤸㐴㡤㘰敥收敡㕣㘷挴㘷㈷攲ㄶ戵㔹扦愹愲搳昰敢ち摥㘴㐹㤴㤹〹攱㑥扤挸〵挱愷㠶㜳㐱㄰㌵㡣ぢ㥥愲扥㜴ㅦ昲㤶㤱愸愱捣敤ㄸ㘸㑥换㑢晥㍤㘶㠹㕦戲摦散摣㍤㑥〵㙦搶㈴敡㜹㈶〴㔱捦㜱㐱搸晢㠶㜰㐱㄰㌵㤸ぢ㥥愲晥扣㔳慢㐸㔴ち㜳㠷攷晤摣攷㜸扦捥㌱昳㔷捤〸つ㕡㕣㙦㔰昰愶㑦愲㤲㤹㄰㐴つ攲㠲昰摥㌷㤰ぢ㠲愸愴㠶㑢㜹慣㈹慢㝢愱㤷㤰愸晥捣㥤敢㜹㉡挵敢改愵昱攵㘱㍦㑥㥥戳攳愳㈳㍥㜸㉤晣晦㕦㠹昱慢㠹㠹㕥挴昵㕦ㅥ㕣㍥ㄹ㜱づ愷换换㑢昶慢㑣ㅦ㡢㙢㔴㤶㈵搵慥晤㜵ㄱ搷晢ㄸ搳㝡㝤㔲昰㕡〸㘱愶つ㤸㌶㈲㠵㤷㌲㑡㙤㐲敡ㄳ愴昰㑡㐴愹㑦㤱㉡㐵ち㉦㈴㤴㉡㐳㙡㌳㔲㜸ㅤ愰搴ㄶ愴戶㈲㠵挳㌸愵捡㤱慡㐰ち㐷㘱㑡㙤㐳敡㌳愴㜰㄰愵㔴㈵㔲㥦㈳㠵㘳㈰愵扥㐰慡ち㈹ㅣ挲㈸戵ㅤ愹ㅤ㐸㔹ㅢ㔲㍢㤱摡㠵ㄴづ㈰㐴㝤㠹搴㙥愴戰晤㔳㙡て㔲㝢㤱挲收㑢愹㙡愴昶㈱㠵慤㡦㔲晢㤱㍡㠰㔴㕥㐳敡㈰㔲㠷㤰㠲敤ㄳ㜵ㄸ愹㈳㐸挱㜴㈹㜵ㄴ愹慦㤰㠲攵㔱敡㙢愴㙡㤰㕡搰㤰㍡㠶搴㜱愴搰敥㐴㥤㐰敡㈴㔲㘸㌶㑡㝤㠳搴㈹愴戰搴㈹㔵㡢㔴ㅤ㔲㔸㘸㤴㍡㡤㔴扤㍥㜹攳㠹晥攵㜳昷搳㠱㠰㝥づ㑢㕡㥣挵慡晦敡攵挷扦㜹昹㐷㍢㌲挶㕡㥣㥡㔳挵昲㠹㜶愴㘹㐹㑥挷㜸㕢㥡收昴㐷㈲㔹晦㑤捦ㅢぢ捦㜷戰挵㥥慤戹昴戶昲㌲昸昸㌴昲㤷㝤㔶㐲挳戵摡㐸㝥㌳㑣㄰慥晦晤挰〸慣ㄸ㐳㐰〰㕡搵㜴〶搳㔹㝤㔲戰㌰昱㝤㍣㠰㜳〰扥〵㠰戵㉡〱捥〳戸〰〰敢㔸〲㝣〷攰㝢〰㔸摡ㄲ攰㈲㠰ㅦ〰㘰搹㑢㠰ㅦ〱晣〴〰㥤㈰〱㉥〱昸ㄹ〰扡㐴〲晣〲攰㔷〰㘸ㅣ〹昰ㅢ㠰换〰搰㔴ㄲ攰ち㠰慢〰搰㘷ㄲ攰ㅡ㠰敢〰搰㠳ㄲ攰㜷〰㌷〰愰㉤㈵挰㑤〰户〰㔴挸㠱摢〰っ㡡づ㙣㤳〳㡡㕥㌳ㄹ〱愰挳㈵ㅦ攱〵〰扦㌰㉢㘸㝡〹攰〳挰ㄷ〰っ㐱〲昸〱昰〷〰㡦㤰〰㈶〰〱〰攰ㅦㄲ愰ㄱ㠰㐰〰摢攵挰㕤〰ㅡ〳㠰摤㐸慥搰〴㠰ち〰づ㈴〱敥〶㜰て〰戸㤳〴戸ㄷ㐰㔳〰㌰㉣〹搰っ挰㝤〰㘰㘶ㄲ愰㌹㠰ㄶ〰攰㙦ㄲ愰㈵㠰㈰〰昰㍥〹㜰㍦㠰〷〰挰づ㈵㐰㉢〰て〲㠰㔵㑡㠰㝦〰〸〶〰昷㤴〰慤〱㍣〴〰捥㉡〱ㅥ〶搰〶挰㐱㌹搰ㄶ挰㈳〰㘰挴㤲㉢㍣ち愰ㅤ〰㜸戳〴㜸っ㐰㝢〰昰㙤〹昰㌸㠰づ〰㘰攵ㄲ攰〹〰㈱〰㘰昳ㄲ愰㈳㠰㑥〰攰晣ㄲ㈰ㄴ㐰ㄸ〰散ちㄲ愰㌳㠰㉥〰戰㔱㐸㠰㜰〰㑦〲挰㈶㈲〱㥥〲㄰〱〰晢㡡〴攸ち愰ㅢ〰散㌹ㄲ攰㘹〰摤〱㘰ㅢ㤲〰㍤〰昴〴㜰㑡づ昴〲搰ㅢ㐰慤ㅣ㠸〴㄰〵〰㍢㥡攴㈳愲〱挴〰挰㈶㈷〱㘲〱挴〱挰〶㈸〱攲〱昴搱㈷ㄵ㕢ぢ㠶㡡敤〵㐳挵㕥㠲愱㘲㍦挱㔰戱㜹㘰愸搸㐰㌰㔴散ㄶㄸ㉡㜶っっㄵ摢〳㠶㡡㉤〲㐳挵㝥㠰愱㘲㑦挰㔰戱〱㘰愸搸〴㌰搴㕦晥昸慦㐱㠵敢㘳愸戰㜸っㄵ㌶㡦愱挲搳㌱㔴昸㍡㠶ちㄳ挷㔰㘱攴ㄸ㉡㕣ㅢ㐳㠵㜳㘳愸戰㘹っㄵ㔶㡤愱挲㤷㌱㔴㜸㌳〵㌰㘲ち㘰挶ㄴ挰㜹㈹㠰晢㔲〰慢愵〰㜶㑢〱扣㤵〲昸㉢〵㌰㔳ち㘰愸ㄴ挰㍤㈹㠰㠳㔲〰扢愴〰㤶㐹〱晣㤱〲㜸㈴〵㌰㐴ち㘰㡡ㄴ挰〱㈹㠰ぢ㔲〰换愳〰戶㐷〱㍣㡥〲昸ㅣ〵㌰㌵ち㘰㙣ㄴ挰挵㈸㠰㤳㔱〰摢愲〰搶㐵〱㝣㡡〲㜸ㄵ〵㌰㈶ち㘰㑥ㄴ挰㠹㈸㠰ㅢ㔱〰敢愱〰昶㐳〱扣㠶〲昸つ〵㌰ㄷち㘰㌰ㄴ挰㑤㈸㠰愳㔰〰晢愰〰ㄶ㐲〱晣㠲〲㜸〶〵㌰〸ち㘰ㄲㄴ挰ㄱ㈸㠰㉢㔰〰ぢ愰〰㌶㐰〱㝡㥥〲昴㍤〵㘸㜲ち搰攸ㄴ愰慢㈹㐰㘷㔳㠰㌶愶〰慤㑣〱晡㤶〲昴㉥〵㘸㔴ち搰慣ㄴ愰㌳㈹㐰㜷㔲㠰㔶愴〰敤㐸〱㝡㡦〲昴ㅦ㐶愳晦〰㔱㘳㔷㈹</t>
  </si>
  <si>
    <t>㜸〱捤㕢つ㜰㕣搵㜵㝥㜷戵扢摡扢晡㕢㙣㐳挱㄰㔸㕣〳挶㌶挲昲㑦挱㔰挷㤱㈵㘴ぢ㘴换戶㘴㥢㑣㥡㤱㥦㜶摦㑡㡢㜷昷挹扢㑦戶〴愶㐰昸敤㄰㥡㐹ㅡ㈰晣愴㘰㜷挲愴㌴㌳㄰㑡㈰攱㥦攲愶㠴㥡昰ㄳ〲㘵㈸㔳㝥ㅣ〸㍦㑤ㅤ摡㈴㈴㐳㐲扦敦扣户搲摢㍦搹㜱散ㄹ㍦㐹攷㥤㝢捦戹昷㥥㜷捥戹攷㥥㝢摦㤳愱っ挳昸ㄴㄷ敦扣㠲㐴㑥攸ㅢ㉦㌸㔶戶戵挳捥㘴慣㠴㤳戶㜳㠵搶昶㝣摥ㅣ敦㐹ㄷ㥣㍡㌰㠴〷搲愰ㄷ㐲〳㠵昴挵㔶㘴㘰㥢㤵㉦㠰㈹㘴ㄸ㤱㠸づ㠰づ㑣晥㘲挵㠲㘶㉢ㅤ㈴㈰㑤㠷〹敡〱ㅡ㈳〰晤ㅤ㉢㝡〷㉦挲㐸㝤㡥㥤户收挷㌷扡晤㉤㙢㙢㙢㙤㙢㕤扣愴㙤㘱敢㠲昹昱㡥搱㡣㌳㥡户㤶攵慣㔱㈷㙦㘶收挷搷㡥づ㘶搲㠹ぢ慣昱㝥㝢㡢㤵㕢㘶つ㉥㔸㌴㘸㉥㍥扢㙤昱㤲㈵愹愵㑢捦㙥搴攸㜹㑤挷㡡戵㜹㉢㔵㌸㔴㝤㐶搹㘷㙦挷㡡搶㌵㤶㜳愸晡㙣㐰㥦攸戲搳捥㥡改摣㈱敡㌴㐴㝤㉦敡戴ㄲ㘹ㅡ挶戲昲改摣㔰㉢挴㉥㔱㌴㑡㘷戵㜶㐱攳〹戳攰㜴㔸㤹捣㝡㉢㈵㌶挹㔲㘷㔶摥捡㈵慣㐲㜳昶扣戱㠴㤵昱挸㠵㐸㜶愳㤹㕦㘳㘶慤㈰㤱㤶慣㙢户敥愴㤵㜳搲捥㜸㔳㜶㐳挱㕡㙦收㠶㉣戲㠴戲㉢㐷搳挹㘰㔰〵㠳㐶摤㘹搵㠴ㄱ摢戴㜶攵ㄳㅤ挳㘶摥㤱ㄲ慤搶㔶㡤搷攷㈱㈲㜸愹㔸㘸ㄵ㉦㙢㐵㌳昵愵戳ㄷ㔸昹㥣㤵攱㈰㌴摥扣㌲㈶搱㠹慢晡〹攵ㄴ㥦㠶㠶㔱つ摥㕣攰愳搰㔷㜵㈳㐱ㄳ㐰戸ㄹ愰戹扦㝢㝤㝣㙤摥ㅥ㠷昷摡昱㘵扡㠵搴ㄸ㠰ち晥て愶㤵扦㌵扢ぢっ㤸㠱㠱挱挰㐰㈲㌰㤰っっ㔸㠱㠱㔴㘰㘰㈸㌰㌰ㅣㄸ㐸〷〶㉥ちっ㙣〱㑦昱㡡搴搷〷扣敢㉢㝤ぢ捦晣搵挷㕦㙤晦捥㘷㝦㝥改〵㕦㕥㜹㤵攲㑣㤲㈹㌵つ㠸㥥づ㄰㥥〱搰摣㤵户慣㜸㠷㔹ㄸ㡥㜷㘵散敤晡㘸㔲㡦〱㔰敡㍤㐸㐳㠹㙥㍦㘹敥つ㔷晦昲昹昶㝢捦㕤㝤挳慣㤱ㄵ戳ㄴ攷愳㜴㜵㉣㤹㡦〳〸捦〴㘸搸搸扥㘶捥愶昶㡥㡥搳昱㔴挷㤳㜴〲㠰㔲㙦㝢晤㝣昸挴搱㑦ㅤ㜷昱愷敤㔷㍥戰昵挲ぢ㑦㜹昱ㄵ挵㈹㉤晤㥣㐸收㤳〰挲㜱〰搵愶㑦㘶挵㉣攲敡㜵慦昵昱㌷敥昸捣昳攱昱搵て㝥戸㜱搶愵㘳ㅦ㙤㔶昴㍢㘹㍤㥢捣愷〰㠴㑦㘵㡢㠵晡㌴㔶捣㈱慥㕥昱㕡㕦戶㜵攰晤㥤㡦㌴慦戹晡㉥㌳摡昰㡤㤹ㅦ㌴捥〵㜹㥤㘷愸捥扣戹ㅤ摥㍥㌹㤱㄰㍤昸戳晦〸㠲〰㤲㕡㤲㍡㉢搵搶㤶㕣戲挰㕣㘴㠶㘸敡〳昵㕢慡扦㌱戵㈹㥤㑢摡摢挵㤱ㅢ㔳㕤改㡣㘳攵愵搰㤲挲捤㥤㡣㔲㙥㑡㥤㌷㠶㈸㤶㜰㝤㝥㐶慡挳捡㍢㤸晤捥昸攴㐴㌸㘱㠵㔹戰㈶㡢昳扣扥㔷搸愳戹㘴攱昸敡挴㍥挷㜴慣㤹攵戴挹㑥㉡㥡昵㈱㌲㔸〵ㄱ改挴昲㘶ㅢ捤捣愸搵㍥㤶㜶挹㥦㈹㈳㈳㐶搸㠳戵愹㜰挴慤ㄳ搴ち㠹摡戱愸㙣㤳扥㉢㥥搲㈵戹㜲挵㍢㠶敤㠲㤵ㄳ昱收㘵搷愶ㄳ㕢慣㝣㥦挵㈵挹㑡捡愳ㅥ㑤㤲ㄷ愸收昵收昰愰〸㍤挹㔹晥㕡㉡摡捡㈵慤㈴攴ㅤ㠱㤶挷晢捤挱㡣㜵㑣〹㡢㍢㈶〸挷㤵㔴㜷搹㠹搱㐲㠷㥤㜳昲㜶愶㤴搲㥥摣㘶㈲㌸㈶㔷摢㐹㉢㈸㤷攱㐲㘵搴搵㈹㘵捣愹ㄶ㘵搸㜷㠱㜱挸攷㈴㡣㜶㔳㌳晢㥣㠸捣㔵攳搷㐴捦㐰㝣㑥㐶晥搳愷㤴挴敦㠴攴㕥㌰㈵㜷ㄵ㈷㘵愳㘳㑢㈷㕥敢㝡搸〷㜶挸㔸㥣㤵㠱搹戵扢㥣昴换晤㐸敡戳ち㌳㄰㜲㑦愱㌴改㜶挲昷づ㉦㜳㈰㌰摤㝢晡昳戶㘱〹㕣㘵收㤲ㄹ㉢㍦㘵晥愴㈸㤱㥥㐷㌰㥦攰っ㠲㔶㠲㌳〱㐲捦㈳挶搵搴㈸挳扥ㅡ㔳攳愱敤改愴㌳ㅣㅥ戶搲㐳挳づ敡㤰㜷㐵㈲㔴昷㤳㐸摦ㄸ搰晦づ戱㜴㉦㜰愵摢㔰搲ぢ〹ㄶ〱㐴愳㐶㜸㌱敥㐶㌸慡㤷昰昶ㄷ〴慥㐳㐶㔵㠸换摡ㅦ扦昸㌲挹搳戲搶㈳ㄹ㉢㠴戲㐸㈹ち㜵㜵搵㤴戰ち㉢㤳挳昹㌷㈵㔱㤶搹戳搸改搹〰㡤㑢〱搶慣戲㌲㤸扤㠷㉡㡦ぢ㜱㤹摥㙦扥挰戵昵㤸㙣摦㜸㉥㌱㥣户㜳挸㜴㍢㑤挷㙣㑦㈰㈹㉡㈸㌳㥣敤戱㍢㐶㥤㜰㜶㔵ㅡ户挶散㝡㙢挴㌲㥤づ㐴㘷愷㈹摢㠳㠴㑡挲㘷㜷㜲㉣㤴㜵㜳愱㑥慢㤰搰㑣㥡扡ㄱ㡤挶挲挰㄰㕥ㅢ戳㡣㉦搶㤸挳慥敢戳㙢㑤㈴㕤㡥〶搳㍣㘹攵㘲㙣搹㈴㜵挵搶㔱慦㠴ㅥ㘲㠲晡㝡㘹㤰ち户㈷㠳づ㠳㠵ㄳ㙢㙢搰㠳攵ㄳ㘷㠳㤳捥ㄴ㕡㍤昵戶㜶摡㐸慡㉤挹昵愹昶㜰ㄸ㝥ㄵ㥥搲㔸攵昳㥢㔹㔷㙦㘲搰敤ㄶ愲慣捣摢愳㈳捣扣づ㔵㍦散换搰攷〰摣昱换扢捦㍤攵㥢昷㝣敡摤㉦挳捣㤱㑢㌳㌱搳㜴㜳ㄶ㜱㤳㑢㉦挳㉤㍡ㄵ㉤挴扣慤㙡㠰慤㤱㈰㜲愶㌵㘶昱戴晤㐸扢㘸攵㠸ㄴ挶㐷慣愶散㈶㍢扦㘵搰戶户戰扡㔹㑡㠵㘱换㜲㤸㐶㌶㜸㔹㌳㜱愵㔴㕤㕤㐹㤶攸换㌷㤹㌱㠶摢〱㘲晤㜶搲㉥挴㌳晣㑢て收敤㐲㜸〵㙡敢戰㤶㠴㍢㠰㥣㌹㤱㠰戶て㡤㥡㠵㜸㥦㌹㘸攷搳ㄷ㥢㐹攰㔹晡㔷㝣㘱晣㡣㜸挲ㅥ㐹㥢慤㘳㤹挲㤸㝡〴㝡㘱㌲㜸㐹攴昱扦㝤攲晤摦昵㍥㜴捦㑦㡤愵㑢晦㈶慦ㅥ昶〸ㄵ〹㈷攷㠲㘴扥㕤㐰昴㑡㠲㔵〴摤〴攷〳愸敦愱㈹㠳搷户㄰づ摥挱㝤㌷敥㙥〸敡㈱捦㙡㠲㌵〰〸㐱㘲ㅢ㐴愰戵㈸㠶搷〱ㅣ扤ㄱ㙥㙦收捣㜸搲㡡㡦攴慤㙤搸戵㍣昵捦戹愸愱㤸搹㌲㈸改昵〴㝤〰㡡㌹㉤愷慦愱晢〱㙡晡挰っ㜲㔴昸挰㈶搴㐶昵ㄴ㌴挵㙣㤹㝥愰愹㜷㑤㌵㙢慡㔸敤昲㌴㔳愱戲㥤ㅥ愱㈲戱㘶㍥㉤㉡摢捣㑥㑣㠲㐱㠲〴㐱ㄲ㐰摤㠶愶㔴搹㜹㤸愰㜴敢㐹㤵愵挸㌳㐴㌰っ攰㔳搹㐵㈸㠶戹㑢愸愹㌲㘶昰愲戲っ㄰㥤〵㔰㑣摦㕤㤵攵㠰搵㔴ㄹ搳晥㑡㤵㙤㐵㙤㔴㑦㐱㔳摣ㄸ㔴㔳搹㜵戵㔴㜶慤㐷愸搸㐳㜰敢㈰㉡扢㤸愲㕣㐲戰㠳攰㔲㠲扦〶㔰㔷㜸㉡晢㉣㔴㐶ぢ㔱㘵慦〲㔷晡㜲昲㕣㐱昰㈵〰㥦捡慥㘲ㅤ扤っ晥挴㙤㠹㈸攷ㅡ㔶㕥ぢ愰㑥〶㜰㤵㜳ㅤ戰㥡捡㠹㠳㔸愹㥣敢㔱ㅢ搵㔳搰搴㉣㜰㔴㔳㑥慥㤶㜲戲ㅥ愱㘲㡢㌴ㅢ㍤㠹㜲扥づ㐴摦㐸㜰ㄳ挱捤〴摦〰㔰㐳㥥㜲㉥㠰㐲㍡㔱㌱〴攵摣〳摣搰户ㄲ摣㐶㜰㍢㠰㑦㌹㝦捦㍡㑦㌹摣㜵㠹㜲敥㘴攵㑥〰挵捤㤷慢㥣㕤挰㙡㉡㠷㕢戵㑡攵㝣ぢ戵㔱㍤〵㑤捤〱㐷㌵攵昴搷㔲㑥㥦㐷㈸摦〱㠶㤸㑦㤵㉦㙤戲户㥦挸㡤㝤㔹㌷搷㠷㜰㙡㐳㉥敤ㄴㅡ㔲敤愳㡥摤㤵㜶㍡ぢ㑥㘳ち〰愸㌴㤹㈹㘹愴慦搱扣搴挶戴戵扤ㅦ挱晤愴㑡ㄲ㡥㍤㍡㐶ぢ㡥㉤慢昶㠹㤵昴㑥㝢㡤敤㜴愶ぢ㈳ㄹ㜳㝣㜶ㄵ戲㑢搹㌴㙣攵戰慦挹㘳㝢戳㍦㈶㝢㘴挴㑡㔶㤱戱捦ㅥ捤㈷慣敥捥㈳㘱㘷愴摣昴挳挰ち㠷攴㐳㥤㔲㝢㈷攰搳㍢戳攳〰㔶㐵㜵㤰㠹㌵㐳扥愱敦㈱挴㤸㜰㜵㝤㉦㔰㜸㝣㘸㍥敥㔳扢㠸㙦慦挵愵㌷㥡㠲㔹摤扡㈶㙦㌳摦㥤㉢愴㤳㔶搴㉢慤㑥攷㥡㍤戴㜷搴㈹愱㤸㘳搳㍤㑡㝢㈶搳㥢㠳改ㄳ㘶㍥㜹㈴㔸〵て㠶换㌵㠹ち攳攷攰ㄴ敤㜶㘳ㄸ晢㡡㐷挷晢㉥挳㘴晦㉥慡愹敢㌳㜰慦㥡㐹㑤㑣㐷㈰扥慤㉡㘳㑣ㄳ搵㍤㔱ㅤ㘱㘹戵㘵收挴ち㝤㑥戲搳摡搶㉣ㅣㄶㅣㅣ愷㡤ㄹ㙢㝡㘹㔱ㄲ㙡㥤㙡ㅦ㉣搸㤹㔱挷㙡㥥挰㘴愲敢搴㝡㉢㘳昲搸愱㜱〲㕢㥢㜰㜰㌰㌳搱ㅦ㡦ㄴ㡥ㅣぢ㐱㈳㐱捦㑡㑡散ㄴ㥥挲㜹㑢ㅦ㠲㜳攸㈰慤㡡搵㈲㈵搷㉦㤶慢㕢㙦攱昵㡦换㡤㈲ㄲ攵㘵㠴㕡搱晤㠱㥦㉢㜰㈶㑤㉦ㅥ㜷戹ㄱ㑥㠲㔷㘳戱㡥㕢晡愶㤴挴㍤㥣摢昱愰戹㠵㔳㈷㠳户〰㑥㍡㘱㘶㌲攳捤愹敥㕣㈲㌳㥡戴㝡捣㐱㉢㔳㡣搹㜶㍥㝢㠴搸㑢㕥㥡戸戶㥡㐲㉦摥㘱㑢㌷摥㥣ㄴ㑦㌱づ㍡捣ㄹ晡㍥愸㔵㤶㕣昴ㄱ搵昷愳㐴搳㥣㠹晢ㅦ㝤㠸挳搴㜳摡攴ㄱ愴㥣摦㈳戴㔵㔴㌱愶㜱㘷㍢㜱づ㈴㌳捥挷搶㘳昷搸㌸愳㑢晡慡㔶愵摤慡㈳㘶㕥㠹㤹挲攱昰挱㉥㌰昳户㕦扡挶㕥晥搸昲㔳㔳ㅦ敥㝣昳挲㤷㤷ㄷ㘷ぢ昵㑦ぢ戴㐱㤹攵㝢㘲㕦㈲㈲㙢扦〴㐱收㍤㉤㡣㘰㙥攲搰㥦㜶㌲㔶㐳㑡攸㠲㐷㌸㈵愸捤晡㔴晦㌰昶㤷㥤㑤愹㤵昹㜴㌲㤳捥㔹㑣㐲㜰㘶捣㜷㈶㍤搶㄰㑥㌷搷摡㠵㌴㕦搳㌵愵晡昳㘶慥㌰挲㘳㠴挴昸戴㤲㤲ㄸ㉢㤴㕡㤱捥㘱〲戹㘳ㄲ㙦㐹昵つ摢摢昱愶㙦㌴㥢㕢㘹㡥ㄴ㡥〸㐳㌱㘷㜵㉦㜷㔶〵㔴㈰愰㈲㠱挸挱慥㔵戲敢㘷㐲㘰㉣㐴户〱〲捦㕣㐴愷㤸戳戴㤴㜷扥捣㌹㑢戹ㅡ晤㙦挷慡㥥㜲㑤扣㉡㤵㤳扥〷搸收㐱㠰昳㔷㙥攸㥥㝣㉢昱㈷扤摢っ昱㉣㙦㡡攵㐰㕣㘳攲〸㤴㍢收㘶搷㕤㔸㐷敦搱㘲㜵㤶捡㕤㌰㥡ㄲㅥ㝡㈳㔶㔰戲ㄳ敤挲㈹㐲㈳㈶㍦挲㉦㑥昷㄰㜷㥢摤〲㔳扡慣㤹㈹㜸戴づ㍢㥢㌵改㕥㜴捤㍥挴㙥㉢㈲昹㌵愲㠹㑥〱㠸て㝡㔵收ㄸ慡捣㌱愹挲㤲捣搷ㅡ㠲戳㉦㝢挸捣愷㥤攱㙣㍡ㄱ㘱㠱慦ㅥ㡥〸扦㠴ぢ〵愱捣攲㈵捥㠹㘴戵晣㈴搱㍤晣㠲戹㕢戱㝦愰敡㘸㝥㜸㙦㐰搶㜱㜵㤰㘷挶㜰㕦〹昸晡〷攸㉤㠴慤ㅤづ昶扣㠹攲㑢挲㔰㈳㠱㐸昱㜸㤷㘴晤㤰㠷戰㄰㍣ぢ㘰捡昳扣㝡㌰㐴㝢㙣㌳搹㠵户㔳㜶扥摥㝢ㄷㅦ㠱㘹ㄹ㔶昲㌱㥥攱㜶攰扤〷捥㥣戶㈱ㄷ捥㐷㔸搱㠷搳搱㈰㑦㝦挳慥つ㤹㘰ㅡ愱㔰㐳愴摡㔸摤挵扥㘶㝢㘷㕤晥敦っ扡㉢晡晦㜰摤搹换㈱ㄴㅥぢ㠷摡㠶㝥㤸攰ㄱ〰挵搳㘱㍥㑦ㄹ挳愳㘴㜸っ㈰㜴づ㐰昹㉣愹㜹摥挹捥㐳㔹㥥挳㐶戲㝣ㅣ愴ㅣ㘱㥣捥攲㍣ㄷ㉡〹㌷㐴㜸ㅥ慡ㅦ〷㜸㜶捦ㅥㅥ㈵ㅡ㡡戰㌸㍥搷搰㘸㤴捡搳㑦㄰㍣〹愰扡〰戸㌱ㄵ戳ㄹ晡㈹愰㌰㠹㙣㑡㜶〳挵㜲愱㔶攲捥㡤㐹昱昲㔹ㄲ改昴扦愲㥡㕣慢㜰㘷㑡㑤㠳ㄶㄷ㥣㕡改㤹攲㤱ㅣ㔳㌴㐳晦㤰㠰ㅢ㈲挹ㄱ㥥〶挲捥捥挷㥤㜹㠲㝢敤昳づ㐸㤱扥换戵て扡㜶ㅤ愸〷㘵慥㘶㠶㥣㤷挹搸㘵搱㔳慤〶㤵㜵晡ㄹ〰戵〶㠰㠱〹㔲扡㡥扡〷昸晥ㅤ㜵慤戴㐰㈷捦㝡〸ㅤ㔵慤〷㈸㉡ㄷ㈸㘴ㄲ敢晦ㄸ愸㝥づ㐰昱㌰戰ち挳昳㘴㜸㠱っ晤〰昴〰晤㈲挰㠴搱㌶愱㔰㙣收㌳摡㑦挸昸ㄲ㠰摡っ攰㌳摡换㈸ㄶ㡤昶ち㔰㙡搰挴扤戶搱晥挳攳ㅡ挴晤㠰㡤㤶〰戳㙢戴㔷㠱㑤ㅡ敤㌵慦戳㈴敥㤳㐶㐳㐱慥㝤㤷晤㘸㜹敦㤵ㄷ㠶摥㕢㑥愷愲㘸㈹搴扢㐶㥢㈹ㅣ搰㘵戹搱㠶㐰㄰愳扤づ㐴つ〳㤴ㄸ敤扦㔰戱㝦愳㕤挴戶昸搳㙦㜸㠸ㄸ㉤㠳㐲㔱戹㐰㡢㐶㝢ㄳ愸㝥ぢ㐰㘵〱慡㌰扣㑤㠶扤㘴挸〱㠸搱㝥〶㘴挲㘸㕢㔱㈸㌶攳愲敡捤戴㜷㠰敡㜷〱搴挵〰㍥愳扤㠷㘲搱㘸敦〳愵㘶㜸㥡㔸摢㘸ㅦ㜸㕣㍣㙥㍣㘰愳㕤ち㘶搷㘸ㅦ〲㥢㌴摡㉦扣捥㜸㘲㌹㘹戴摡㌳敤㜲昰戹㐶㡢〳愳攴ㄵ㐶扢〲搵㘲戴㝤愴㝦〹愰挴㘸ㅦ愱㘲晦㐶扢㡡㙤昱愷晦搷㐳㔸㔰搷〰ㄴ㤵ぢ戴㘸戴晦〳慡㝦〵愰慥〵愸挲昰㙢㌲晣㠶っ搷〱㠸搱㍥〶㌲㘱戴敢㔱㈸㌶昳ㄹ敤户愸搶扦〳㔰㕦〷昰ㄹ敤ㄳㄴ㡢㐶晢㍤㔰ㅡ㡤愷㥣戵㡤昶〷㡦㡢挷愰〷㙣戴㥢挱散ㅡ㡤㤱㙦搲㘸㕣㑢㌹㈴㑦㔲て挴㘸户㠲捦㌵摡愹挰㈸㜹㠵搱㜸攰㉡㐶慢〳㔱昱攴戵挴㘸㈱搴敥摦㘸㍣愱〵㈳扥㤹㘳㈷㕥㐱摤〹愴愸㕣愰㐵愳搵㠳㐱㐷挸戸戳㍡㠳㈶㐳㤴っ扢挰㈰㐶㙢㐰㘹挲㘸㍣戳㉤昶敢㌳㕡㈳㥢㌵〱㠴敥〱挳㠱㥤攴搵㠳㌳收㍢㕥㘵摥㔹㌸㉡戵㙥搴捣攰㔳戱㕥散昱ㅤ㔶ㅤ〹㠹㕤搰㍤㘹㈹晦搶愷昴ぢ㌲ㅣ㔲捡㈳㝣攱㡢㕣㌷捡㜵㔰捡敢㍤㕢㠱㥣〷㜷ㄲㄳつ㝤昴㠷㑦㍦㍤戰㔱㘰ㄷ愳㝥ㅢ摦㈷てっㄸㄱ㡥挹戵㌲慡㕢㐰愰㑢摦㡢ㄲ㜹㜴っ㌰〰㈴挸㡡敦ㄶ㙢㡦㈲捤扢㐲昷〱㤹㘲㐳㔴㜶㠸挱㤶搳㈷搳㌷㈶敡昳㌲晣㐸戴㕡摥㔷扡㉦㥡㠶戶敡㝥戴㘷ㅦ摡㉦㠳攲㤶㐹㙡㘷㤰〷〵㍥㑥㠸㘹敦㝥㌳㙤㍥ㄹ㡥㘷㤱㜳昷㌹攳ㄹ散㜳㠸昲ㅤ慣㡢㌱戱㜳挹㄰摡捥攳攰㈶㔸晥戱挵㐴摢戹攸慡㘱㐶搹挷㉤搲㡣㤴〷昱ㄷ晡〰㈶慡搹㥥㠲㑦㕡㠵㙤㜸㠵㡦㐱晤㡣搵改〴摥攲摡㈹〷敦㙡㜳㜸㘱㡢捦戰戰㜲㉦㘸て扤㠷ㅥ慢㡥挹〷ぢ收昸㔵愵ㄸ㍡扡㈵㘷㙦捦㠹㌴愱〲扦晡攲㘸扡扥㥥挳㐴昱㈷搷㥦㐳㜹戱㠷㠰戲戱㍥ㄶ㉣㑤㜵㌱收捦扣㘲捣愱㜹挵ㅥ㜵敦㐶㡣㐹㌳慦㤶挷〱搸㑢㤸愵㐳㜹挵㥥㐰㙦戴㘶昸㌸㐸搳摣戱㘲挰户挳づ捦㐴㕤㈳敡㘴て戱ㅥ㕦㑢㠵㡦㐷捤㔱愸㈹晤捣㌴昶愴搷换攴挷㤸晡㐴㜰慡愷㔰捦〰ㄵ㔵㙦㐲㡦㥣㐰敥㐴㠸㠳挸㠹戰ㅢ㌴愰㘵敥挶㉣扢戲昶㠷愸攵㘴搰戳搸㌳㤳攷㑡㥥㘷㡡戵戳挹㠳〲㠷㔳㝢〰攸慣敡㌵〸㐰ㄷ〱㡥捦㌰㐹㠷㠹搵慢愸愱㤹㑢捤昴㉣㠸㘲愶㌹攰㠳㤹㝥㑣㙥㕣戱攷摣扢ㄱ㘳㘶换㉢昶㠲㝢㌷㕡㕥〴㜲㜸捣昴ㄳ昴捣㘷搱㌴㤳愶㕤㌴㑤ㄱ㘳㠶㉣昵搳㐸㥣㑥搰㡡㝡昵㌲㌰㔷昱㉦攰挹㈶ㄵ扦〰㐴㉡晥ㄵ搰㠱ㅡ扡㡤摣㐰㐴㔱捣㤴愵戶㘴昶㌳〱ㄶ挵㉦㈲㉦ㄳ攰㑡ㅥ㐹㕤㐱搱㑢挸〳㐴晡㘳敡㉡㡡㝦〶㐲㔴㉡晥改慡㡡㝦〳㡤㐴昱㑢搱てㄴ晦㈶捡扣㘲㑣㔸㜹挵摥㜶敦㐶㙣慦㠷戴㌰㌹㍤㍣㡡㝦〷㍤㡢㠲换ㄴ捦㉣㔷敡㡦〵㈲㕦改㙡攴晣㠶㘲愶敢㉡晥㠹ㄲ挵户㠳㐸挵扦て㍡搰㌲㡦㘷戶㕢㔹换㈴㔶ㄴ摦挱㥥㤹挴㔶昲㐸晡挹晥昸捤〲挹愲昸㡦㠰㠸攲ㅦ慡慡昸敦㔷㔵㍣㤳㔰㔱㝣㌷晡㠱攲㤹㜰昲㡡㌱改攴ㄵ晢戵㝢㌷㘲扦昱㤰ㄶ㈶㤸㠷㐷昱扦㐵捦搵ㄴ捦㑣㔵敡㑦〴㈲㥦㌵敢㕥㍥㍡戳㔵㔷昱昷㤶㈸㝥ㅤ㠸㔴㍣㌳㔸敡愷㜴㘵㘳挶㕡㔹换〰㈱㡡敦㘳捦㑣㐴㉢㜹㈴㠵㘴㝦ㅢ㍣戲㈸㥥㈹愴㈸晥敥慡㡡晦㜶㔵挵㌳㤱ㄴ挵㝦ㅥ〸ㄴ捦愴㤱㔷㡣㠹愳㈰捣ㄲ〵㘱愶挸慢㠵㐹攲攱㔱㍣㔳换㙡㡡㘷戶㈹昵戳㌱扥㝣ㄱ慥〷㔰愵㤸搴攰搷搰㥢㍤〶㌲挵㤸搹挸㌳㤹㐰昴㈰㐰㔳㈰㔶っ㉢㑡㜲つ戶㈹搶㌰〹㡡㌱扢㤰㌶㐹戲搷㠵戸㐰㥥㕢晢㈵戵㙦愵㥡㠷㌴愸攴愳攲昳昰㤱昰㌸㍢慤挳㈱㔸㐸搶慦㘰攰㥣㠳敢㑢捥㘷㈹㉣晥㐲户挱㠲㝦㐲㍦㜸㈲㕦づ挲ㅥ㑦㘲捦㈹搴㉢慥㤸㌱㤶摡〹㔶㄰㜴〰愸㥢㌰㘴搵㡦挳㙥昴〸ㄵㅦ㠷挵搹ㅤ摢㘷〰㘹づ晥㈹㔹㌷㔹㕢㔴㍡㔹㘲㕣㈹㐵改㌹㈰㑤㜵㡡换ㅤㄵ慦扥㡡摥昹戴㈲攰〸㙢戸戲㔴ㄳ昰换戵〴扣摥㈳㔴㝣㡡挵㘵〸扦㠶摥〶㔸ㄴ㌰搶㠶㠲㠸戲ㅤ〸㐴㤱昵挶㉦戰㜸〹㔷ㄸ攱ㅡ㜷戹戸㑣㠸挰搷昸〵扥〴戵㡡ㄱ戹㥡挰㔷搴ㄲ昸㜲㡦㔰昱㈱ㄴ挳㌷㝥昱㐱ㄳ㘰㔱㘰㈵㜱搹㉦㈰㔹㘲㡣挴㈲攰㤵㐰昰ㄸっ愷㈲攰づ扦㠰㔷愳㔶㌱㜲㔵ㄳ㜰㝢㉤〱户㜹㠴㡡㡦㤱搶戱㍢㡡㜲㍤攰㠴㠰ㄲ扦㉡〴㘴挴ㄲ〱㙦〰〲〱ㄹ㜶㐴挰扣㕦挰慦愰㔶㜱㠶㔷ㄳ㌰㕢㑢挰㡣㐷㈸晦㈰㈸戶ㄹ㍤挹愰㌷〲搱㌷ㄱ摣っ㄰㔵っ㄰㌲晡戰㌷晡ㅣ〸ㅣ㐱搴㘵搰㄰挲㤰㐷㌸㥤㑦㜲㉢㙡㐳っ㄰㜳㙢捦㘶昷㜵挷攴扦㔲戴愰㘱㈸挵㕤㐷㐳捡晤㑦〶捥㘹昹㙡㈴㈳㈹㝢㈳摥㝣攴昱捦っ㍤㜸㤹㠷昷ㅤ昸㉦㈵㉦挱挵㑢㍥㥥㐰ㄷ捦搶戵㤴搸㌸㥣敡捤攳戰扤㍥搵㕤挰㉢挳㘴〴㥦ち㍢昸攷㤲摣㤱戰㝢挶㈶㉡挸愹〲㐷攰㠷㍥㠱慡晢㤷戹㈰㤷㥦挵晢摥㡢㑥敡愳昸㙥㍣挰ㄷ㈶〷户㜷づ摦〶㝢ㅤ㡤㈸㡣晦㙤㉢㤴㝥㔳ㅡ㔰㐹㔸㔷搲敦てㄶㅥ挷㠵ㄷ㔷挰搰摦㐴ぢ㠹㠱㑡㥥〴挷愹晡づ㔶㉤〶㔹〰っ㡡㜲昹愳㜱㍦搹挵ㄶ㘵㕦攴㌷㌴昰㜹晢㙦㜹攸㜳扦㕦昴挵昶ㄸ攳愲㌸攳㑥昶戹㡢攰ㅦ〰愲㡡㐱㤰捥愵㈹㜱㐰㝤愱慡㙣㜷㤱㘱〵晡㥢㤴敤摢慣㥡㤴㑤㌱㕥㔲扥㠹ㄱㄹ攸㘴挴扢挹昹㑦〴摦〱㠸㉡挶㍡昱昲扥ㄲ昷㌷ㄴ挳㥢㑦㤴㜵㔵㐵戹㤷ㅤ㤵㡡㜲ㅦ慢㝣愲㌰ㄲ㤶㠸挲㄰㈶愲摣㑦捥敦ㄱ㍣〰㄰㔵㡣㔷扥ㄱ㔷㔵ㅤ昱〷攴㉦ㅤ昱㘱㔶昹㐶㘴㘸㉢ㄹ㤱㌱㐹㐶㝣㤴㥣㡦ㄱ㍣づ㄰㔵っ㐰扥ㄱ㤷㔷ㅤ昱㕦挸㕦㍡攲㙥㔶昹㐶㘴慣昲㡦愸ㄸ㘴㐴慢攷㜸㕡晤㑢㤸㉢ㄲ〸㉢〶ㅥ㈱㉣昵〸换㠴愰ㄴ㠳㤱㄰捥昶〸换㐱搰㍦㐲㙤ぢ㐳㑥㈳㑡昵㉦〴ㄴ晥㤳㘳慦摡ㅤ搸慢㔲〱慤攸㐶ㄹ㠵ㄷ㙢昴搶〳㥥㑣攰㍤搸㌳㥡㘷搰㔶㜱ㅥ戰て晤敦ㅥ挲㠲愲㈷㡢晣㡢换㥥㤸摥㉤㠴㐵㘵㑦㑣㡦ㄷ挲㐲晦ㄳ㍦㠷㕡㜵ㄷ㠰捣挰攷㔹愲㜳攳ㄷ慦㜱㍣㠴〵㐵㐷㤶收慤㘵〳搲戹㠵㜰㐶搹㠰㜴㜸㈱捣昷て昸㔳搴㉡晡戱っ昸㌲㑢㜴㘱晣ㅡ晡ㄵて㘱㐱搱㕤愵昹㥣戲〱改挲㐲㌸慤㙣㐰扡戵㄰㑥昵て昸ㅡ㙡ㄵ摤㔸〶晣㑦㤶攸挱昸㌵昴敢ㅥ挲㠲㝡ㄴ㔰㥡捦㉡ㅢ㤰ㅥ㉣㠴㤳换〶愴㔷ぢ㈱敥ㅦ昰㑤搴㉡㝡戱っ昸ㄶ㑢㜴㘰晣ㅡ晡㙤て㘱愱㠵摥戶〹㐸㘰㑣㈵㌶㈷㌷㙦晥戸㈵ㄸ㥦ㄹ扣昰㜳㡤户扣昱捣㕢㕦㝢改慦㤶扤晢挹敤户扦戴昷㙢㝢㍥㜹㘴㜰搹扦敤摡戵晢晣㍢昶扣㌵㉤㜵㘷攰㠱㡦㝢敥摣搱戶㘵挷搶搴㠶戹㉢㜷㝣晥愲㜵㙤㙢㡦㥡㔷㔷㔷㕦㝦摡昴愷㡦㥤ㄳ扢㝣敢昷搵㤳慦晥㔹㑥㠹晦㜰搸扤ㅣてㄷ户㄰㌱晡㤱㑣捦㥦〱㘹慡㙢愱ぢㅣ㔶㌱挴慢㌰昲㐴㈶㑡㔱㘲昴㉥ㄱ攳㕤㔷っ㍡挶㘱ㄵ㐳㝣㡤㘲晣ㅣ㈳昱ㄲ㙤搰攷㐴㡣昷㕣㌱攸㉥㠷㔵っ昱㐰㡣㕥慡つ㝡愲㠸昱㠱㉢〶㥤攸戰㡡㈱㝥㔹㈱〶晤㔳挴昸㙦ㄱ㈳㐶挷㘱戹㈹愸攸㉤攲散搳㍣㘷㘷㡣㡥攰㝤㍡敤㈷㠴愳㑡〹㌱敡搹㙢㑣攵ち㑦慣㤴㐷昱㜱㠵搰㔲㐶愰〰㐲㘸㉥㈵㌴晣㍦捤㜴昱㉥</t>
  </si>
  <si>
    <t>㜸〱捤㕣〹㝣㔴搵搵㥦㍢挹㑣㜲㠷㐰㐶挰戵㉥〱愵㡡挱㐸挲㉥〲㠱㠴㑤㔶㐹〴慢㘰㥣㘴摥㤰㤱㔹挲捣〴㠸㔴挱扤慤ぢ㙡㕤㙢ㄱ㐵挵㝤慤㡡㜵㙦㔵愸ㄵ挵愵搵㝥搶つ㙡戵㉡㙤搵㉥㥦㙢晤晥晦昳摥㑢摥捣扣〹㠴晡晤㝥㍥㤲㌳攷摥昳扦攷摣㜳敥㝤敦摤㝢㜲〷㡦昲㜸㍣摦攰攲㈷慦㘲㌲晢㌷㜴愴㌳㐶扣慡㉥ㄹ㡢ㄹ㉤㤹㘸㌲㤱慥㥡㤸㑡㠵㍡㘶㐶搳㤹㈲〰晣㑤㔱挸搳扥愶㜴昴㔴愳戴㘹㤹㤱㑡〳攴昳㜸㑡㑢戵ㄷ昲㝥搶㙦搰㉥㘸戶搲挵㈴㐰㜹戴㥦愴㠴愴㤴㐴㤳〴㐸㝡㤱㤴㤱昴㈶改㐳㔲㑥ㄲ㈴搹㠳愴㉦〹㉤攸晥㈴㝢㠲㤴敤〵搲㔸㌷㘹㑥昳㈹攸㙦㐳㈶㤹㌲㠶㔴捣㌷㝢㌵慥扡扡慡扡㙡昸㠸敡㥡慡愱㐳㉡敡摡㘳㤹昶㤴㌱㉥㘱戴㘷㔲愱搸㤰㡡戹敤捤戱㘸换っ愳愳㌱戹挴㐸㡣㌳㥡㠷づ㙢づつㅦ㕤㍤㝣挴㠸挸㤸㌱愳㝤散㜸㑤扤搱ㄲ愵㠷㠶㤱㡡㈶ㄶ㔷搵㑤挲㡦挳ㄶ㑡愳㄰慣㔴捡㠸㠵ㄸ慤㜹㐶㠴ㅥ敤ㅢ㥦㤸㑥户挷摢㔸㔵扤㈰㤹㕡㤲㙥㌵㡣捣搴昶㘸㌸攸㤴戰挲〹慤㈹〸慤㈱戴㉣㕥㤷㌴㈲㤱㘸㑢搴㐸㘴昶戴ち攸ㅦ㑡戰ぢ㥦ㅢ㤳㝤攲㤳㔷戴ㄸ戱㍡㈳ㄶ㐳㔵扡㜷晣戸戴㌱㉦㤴㔸㙣捣づ挵つ㕦㥣㕡㡡㜰㜹扣挵㥥愲㕥搶㔸戳㜲㔷㜸㝦昵慥〴㈳换㍥〷㐷㌹㜵戳愲昸〳捣㍡㘷㈵㐷摥摢ㄴ昲㌶㌵㝢㥢㕡扣㑤㘱㙦㤳攱㙤㡡㜸㥢ㄶ㝢㥢㕡扤㑤㔱㙦搳㈹摥愶㈵挰搸㔷㘹㐹㠹搷扡捥昸攴㤶摡㑤户㝦㌶昵慣昱㜳㍦㍢敦㌴愳㐲晤〵扡愹晦搶㝢ㄷ慣㥣戰㜴㙥敤愳㤷㕣㝥攵㈳㌷㥣㜴愳㝡摦ㄲ攴戵㜸捦ㄲ㥣戹攳戶㠵㘷㑣㐸㑤扥㜶慦㜷ㅦ㍥昲户㡢㝥昵捦晥晢敤㜸晣扥扦㑣〸攸敦搱戰㝡搷挲晤愴㘵捤㐳㐱㝤晣昴㙢搶㙣㈸㝤昵户扥昵㘵〷㐰㍡扢㙥搲摣ㄴ〲晥㉤捤扤戲〳愹㜳づ㘶摢㙣㈳昳㙤改㍣〸㍡愱戲㍥ㄹて㐵ㄳ摦㤲㔲ㅦ㙦散ㄱ扢㌲㉦扡㙥〸㙢㜲捡敤ㅦ慦㑦㘷收㠶㔲昱㜴㔹㥣昱㌳㔲㐶愲挵㐸攷捣攲搲昸晣㔰㡡ㄳ戸㤸㑣㜹摣扣晦愶㠷㌱敦愳㤹づ户㌹慥㡡㡢昱攳㈹㍡搴慤㘷㌲㔰㔵ㄳ搳昱扡搶㔰㉡㈳㈵づ攱敥捤敥㡡ㅣぢㅣ戳㠶㘸㝣㠶㤱㑡ㄸ㌱ㅡ攱㐸㔶收㠰攴㈹㘲㡥㐳攷攳挴㜶㠷愳㤴㜷换昸㉢㔰㝢㐴㘳㉡㡡㕢戹㍤ㄶ㑡つ㤹ㄵ㑤㡣慢ㅥ㡤㘷摢㤰㤹搱㈵㐶㉣㙡愴㌳攳㙡㠶㔶㡤ㄸ㌲㉢戴㘲㕣㑤㑤搵㠸ㄱ㝡〰㥡攸㠱㈰晥㠳㐱㡡摢㔲挹㌱晡㄰搶つ〲㔱敡㜵㙢㍡㔷㡥晤㑦戰㜹搰敦愷㕤攷晤攲㠵㐱摢㍢搶㉢㍥愵㌹慡晥㐳㐱㝡㘸昳㌰㌴搱㠳搹昸㜰㄰摡ㅣ愵㉢㔹㌷〴㐴愹㔷㉣㥢挱㑤挶换㕢㕥晥㝣晡敡ち扤慤攵㤱㉤攳ㄵ㕦ち㝣摣慡㤷㉤㐴摥㕤晡㤲㈵㌸昲搲ㄹ挹㑤㡦㕣㌴昱㤶㥢㕦㡢戶扣㕡㝢㠲㝡戱㔰㡢慤㤶㈰昷扥晥愶昳扥慥㠱㐵㡦㝡摥挲晤㙣摥攰摥㜵捦ㅦ㌵晤昲㥡㜷戶っ搸昴㘴慤攲㑢㑡㍡戵愵㤰㠹攷㉣挱㡤㕢㤳㠳㥢㙥㤹㌱昳㠲㝢㕦戸昱㡤㜵摢搶慢摦ㄶ㙡昱慣㈵挸敤搴㡥捥㑥㡤㤶㑥㙤戶㜰慦昸㜷㕣㌲昴戶㝤㈶㍤㌲敦㤷户っ㙢慣扣㔳昱慥㤱搱㌹ち㑣摥攸㡣慡ㅡ㕤攳㤸ㄱ搵㘳慡㐶㥢㌳愲扡㙡搴㘸㍤ㄶ㑤昴搱㈰晥㜱㈰㍥㡣㑥㜸㤸ㅥ捦捡〹㈰㑡㍤㔹挸ㅤ扥搲㈴ㄲ㑦㔸㠸扣攱㜹摣ㄲ㝣ㅥ㌸㘱攱㡦扤摢愷摦㜶散㠰㑦敢㉥摤敦㈹昵㔸愱ㄶ㡦㕡㠲摣㐸㝣搲ㄹ㠹挹戰敡㔱て㕢戸搴㜳㌷㜹㔶㝣㍥敢㤸㜳敦㝤慤晣搹搹㤷㕦愶戸㘸㤰㑥晤戲㤰㠹㠷㉣挱て㡦㍤㘶敦昷捦㝦㜷昲戹㉦慤㥦扦晤㈹愳㑤㙤㉣搴攲㐱㑢㤰摢愹捦㍡㍢㌵㐳㍡㜵扦㠵㙢慢搸攳昴㐵㕢晢捤戸㘹敤㑦晡㡤㘹㕤晡㤵攲慢㑣㠶㘷ㄶ㤸扣攱改晥㠶㥤㡤㈶㝡づ㠸㝦㉥戵㘰㜸㠶敢㘳㔹㌷て㐴愹㍢㉤㥢挱㠱戱㙤㙢ㅦ㐹㑤扤㘳搴扣㤵ㄷ㙥㥤昹戰攲㥡㐹㙣㌶㠲改愱捤攳愸㝦㍥㠸㝦〱戵挰收㘸㝤㍣敢㝥〰愲搴〶换㘶摥戰㜲㠹㈶㌶㑦〴搳㐳㥢ぢ愹㝦ㄱ㠸晦㈴㙡㠱捤ㄱ扡㠹㜵㈷㠳㈸戵捥戲㤹㌷㙡㕣ㄱ㡡捤㘶㌰㍤戴搹㠲㈶㍡っ攲㌷㐰㘴敡㡦搴ㄱ㔶㉥〶㔱敡㉡换㘸㘴摦攷昷㕣戸㝣㘹摤㌹㘵㠱㘷扦㕡昴昸㍤㡡㉢㔰㌱ㅡ〵搳㐳愳愷㔰㍦ㄷ㉥晥ㄸ〸㡤㔶て搵㜱㔶㈶㐰㤴扡挴㌲㥡㍢摢ㄴ㔷扣㌲戵㉦戶㄰㜹昷摢ㅡ㑢㤰昷昴扥愸㔰㡢ぢぢㄸ敢㕡收㘴㘰搵愳捥户㜰愷㕣㍥慤摦愰㜵ㄷ㑣㔹晤改㌹㥦㤷㝤㜴㘹㡢攲ち㕣㈲戱っ㑣㕥㈴㐶㔵㔵㡦挹㝥昲㔴摢㑦㥥愱搵㝡㌹㥡攸ㄵ㈰晥づ㙡㐱㈴㙡昴愹慣㕢〹愲搴搹㤶捤扣㐵ㅢㄷ晣㘲昳㌴㌰㜹㌶㐷㔶㡤㜴扥晦昰㍥戴摥㝦㐳慢㠶㡤搰愷㔳晦㉡㄰晦㙡㤰摥戰ㄹ㙥㙦㘹㠹㍥昵㡢㐴㐵戵㍥㠳挲㌳㐱㤴㍡捤㌲㥥昷㘶攱㐶㐳㐶攱㠷ㄶ㈲㙦ㄴ㔶㕡㠲扣㕢昲搴㐲㉤㍡㉣㐱敥㤰㜷㍤㘰㝥〴慢ㅥ戵摣挲搵扣㤹㝡晢㠱㌵㥢收摣㝦敢㘳搷㝣摤攷昰㠷ㄴ㌷㍥搲愹㘵㠵㑣戴㕢㠲扣愹㥣㈹搴㈲㙤〹㜲㍢昵㡦捥愷摥㐵搲愹愵ㄶ敥换㑢戶㝤晦攲㜷㤷㑥扤慤㌵㜴㝡敢愴㤵㌷㈹㙥挴愴㔳㙤㠵㑣㈴㉤㐱摥㥢㍦㔱愸㐵摣ㄲ攴㜶敡慦㥤㥤扡㑣㍡戵挴挲晤㈹㥤戸昸㤵改搷捤㌹敦㠱晤㉥㈸ㅦ㌱戸搲挷㔵㝢捦搷㜴㕥戴搲戲㑦挲挶㌰敤㡢㑦㐹愶搲㐵㐵㙥摢攲㘹愱㜴㙢㈶搴ㅣ㌳扡ㄵ㜲挳愳慦㈰戹ㄲ愴散㉡㤰㘳慤㝤㔷㝤㉡戴ㅣ㝢捡慥㤵㌸戶愹晣户昳慤㉡㜶慡㤱ㄱ㤱㔱㤱敡敡昰㠸愱愱㘱㈱ㅦ搷㝡扢扡搶攵挳愵㉣戲㈰㥡〸㈷㤷换攲㜷晦㐹愱戴搱戵ㄶ慥戴㘴㤳㤲敤㠹㜰晡㝢敥挲㠶㑣㈸㘳散㤷㉢敢㔲㤲搷慣〱晢㘷㈳㉤昶づ捣㙤㌶㍦ㄴ㙢㌷㈶慥㠸㥡攲〳㜲挴搸ㄸ㈴㥢ぢ㑢愷愴㡣愵㥤搲扣ㅥ㑤㐴づ㘳㤹攸捥昳搲ㄴ㤹晤慡愸㙢㑤愶㡤㠴㜴慦㌲㍥㌷摡戲挴㐸㌵ㄸ捣㠰ㄸ㘱㜱㜵㑦㡡慣摤㐹攵㥣〴ㅣ挵㥥㍡㍣搰㔹ㅢ㤹扣㈲㘳㈴挲㐶ㄸ晤㙤㌳㔲㤹㡥㐶㑥㡥扤戲㈰愶㑤〸昶捤慡㥥㤲㙣㘹㑦搷㈵ㄳ㤹㔴㌲㤶㉤㤹ㄸ㕥ㄶ挲㡥㈸㍣㉢ㄹ㌶戰愱㈹收攵㔱㥥愲㈲愵㍣㠷扢敤㉡愸㌷㕤㈵〳攱ㄸ㘲敥㙦昶挹㥥㜶㔵昳攰ㅤ扣㠸ㄹ㥣㤳摥㐳㜶愲㑣昴㔲捤攰挲㐰㠷㑦㑣ㄷㄱ㝤㔸㘱戴昴戱㜳攴晥㝦挱㕥㙦㍦换晢挹换戰㙢㥣ㄶ㑡㠴㘳㐶捡敤挶敤㑣㜶㈹昶㐸㕦つ攲㡢攰ㄱ㔳㌰㝡㝣㍤愹ㄵ慡挳户㍣ㅡ捥戴晡㕢㡤攸攲㔶㜹㤳㤶攲㘲㘸昳㉥㝤つ慡昴捦㐹搶㠲〴〲ㅥ晦戵〴昹〳㝡㥤㔹㔶〳昱挹攷㤷扥㡥攴㝡㄰摦㈱㈰㍢摤㙣捡㙡㠵㝢敡摥昱㝡㈳ㄲ㐲挶㑢敥㉤ㄵ昲挵捤〴㔰扤㤱㙥搱摣㐵㑦挷㑣㕤攱〷㠷㕢㡦㜹愵㐴挶㔸㤱愹て㘵㐲㈵㜱散挷ㄱ㈳つ㔰愵戴㌲㌹戶散㉤㜵㜶敢㠰㔵㠲㠶愰戰づ㉤扤愴挲搴㠴㘹㡢搹敡㈹戲㘸昷㑥愰敦〷挲㔳㝦敥㌴换摥㔷㈳愵ㄵ㥥㙡㈴ㅡ㍢摡㡣㌴攱愵㝥户戱散㝣㐲攷㑥㙥㉡㥢搳搲㝣㕣㈶ㅡ㑢㔷愱愷㔳㔳挹昶戶㙦㔳て㜵改昵㈰昶攵㕢㠴㌹戴敢㍥㈱㕣㥥㤲㘵ㅣ㥢愶㈶㑦㈹戵戱㐶ㅦ㑣㜲㉤〸㤴㝤㠳て戹昴〶㝣〴扡㤳昹戸攳敦㐹づ㠲㈹㠰戲㌸㈲搴㤸㌲㈴㜳㔸㉡〵㐴扢㜷㥣㈹捡收㘴㜲〹攷㔳ㅦ㈹㜵收㌶㝢㔹㤹ㄹ㈶ㄴ㤵㔲㐵〵㌳㡣〷㐱扦晦㌶㤰㘰㘳㌲㥣㑣㔷挴昸ㅢ㙤㑥㈵搳晥摢㔱㕢㠴戴㠹晦づ㌰㐷攲㔱摡㠱挷㔴戲㘲攲攲昶㔰扡愲㈱搴㥣㑣㐵㑦つ㠵挱挷㌹㘵㉢㙡㉡㡥愸㘸㐹戶㐵㐳㔵㉢㘲改ㄵ慡〱㜱㘱昶㉦㙦愵㌶捦ㄲ攴慤㤷㤹戱ㄸ㠰㕦㝤㌷㠸㥡ぢㄸ敦㜶昰搹㤷扥ㄷ㘵㝤ㅦ挹㉦㐰㜰捦捡㌸攰㤶㝤挰㉣㉡㘶㍤攴㤶㝤㤰愰㡤㈰慡ㄲ㠴户慤㝥〸挴扥搴㔴攸攷㙣㤰ㄱ㍤ㅣ搵昹㈳晡㈸㙡〳扡ㅢ㤹ㅡ〲〴㐷㔵㌳㡡㥡㐱搳っ㤸ㅡ〷挵慥〱㌸摡ㄲ攴㉤挰㤸〴㤱㝥㍦㐳㈵㥢愸㘴戴㕤戵㤹㔵扦㘱搵㔸㄰〹搳戳㉣㡤㠴㌲昷㌰㍤挷ㄶ㕢㐸㥥〷㜱㠴㘹慢㔹㔴㑣㍦㠸戹ㄷ〹㝡〹㐴㡤〷㤱㌰扤っ挶扥搴ㄱ戰搱ㄹ愶㜱愸捥て搳慢愸つ攸㙥㘴㙡〲㄰㙥㘱㍡戸㔰㤸〶㕡㠲扣㡣捥㘴㘸㤲㝥扦捤慥扣〳愲㘶搸㔵摢㔸戵㥤㔵戳㐱㈴㑣㝦㘲㘹晦㠲㘱晡㌳㕢扣㐷昲㍥㠸㈳㑣ㅦ㤸㐵㌵〷㥦㘲敥㐳㠲㍥〲㔱㑣〵㐸㤸㜶㠰戱㉦搵捦ㄹ㈶收つ昲挳昴㌱㙡〳扡ㅢ㤹㥡〷㠴㕢㤸㜴愱㌰㤵㕡㠲扣㡤て昳〹ㄲ㠰捦挱㈸㝦挱〰㝣〹戱晥㡡攴㙢㄰㐷〰㜸敢愱愸收攳㔳〲挰㈷㥦㔶㈰敡㜸㔴㐹〰扣㈸搹㤷晡晡㍦㡥㜹挲㈴㐶㝥〰晣挰〷㜴㌷㌲挵㙣㠷㕢〰晥〱攵慥户搳愷㤶㈰㉦㌱戲㄰㥡〶戰ㄷ攵散昲挷㠰戹摦㈸㝢㐰慣晢㤲昴〳㜱〴㘰㑦戳愸ㄶ㐱㠹〴㘰㉦㠲昶〶㔱㑤愸㤲〰散㠳㤲㝤愹昷㥤〱㌸〹搵昹〱搸㥦㍡㜵㌷㌲㜵㌲摡戹〵攰捤㐲〱㜸挳ㄲ攴㘵㘹㕡愰㘹〰㝢㌱㠸㕤㝥扤㘰〰づ㠵㔸ㅦ㐶㌲ㄸ挴ㄱ㠰㑡戳愸挲㔰㈲〱ㄸ㐲搰ㄱ㈰㡡〹ㅢ〹㐰ㄵ㑡昶愵㕥㜲〶挰㐰㜵㝥〰㙡愸㔳㜷㈳㔳㑣〳戹〵㘰㜳愱〰㙣戲〴㜹摢散㔳愰㘹〰㝢㌱㤶㕤㝥扡㘰〰挶㐱慣挷㤳㑣〰㜱〴㘰愲㔹㔴㑢愰㐴〲㌰㠹愰㍡㄰挵攴㤱〴愰ㅥ㈵晢㔲㡦㌸〳㄰㐳㜵㝥〰愶㔱愷敥㐶愶㤸㤲㜲ぢ挰扤㠵〲㜰㡦㈵挸摤愰㉢慥㝥愵摦挷戲摦昳搸敦攵愸ㅡ挰㡥㌵戰㜴㐷挱㤸ㅣ挷ㄶ昳㐹ㄶ㠰㌸㘲昲〳戳愸㔶搸扡㑦㈰攸㐴㄰挵㍣㤲挴㘴㈱㑡昶愵㙥㜰挶㠴㐹愷晣㤸㥣㑣㥤扡ㅢ㤹㕡㠹㜶㙥㌱戹扡㔰㑣慥戲〴㜹㠹慣搳愱㘹〰㝢ㄱ㘵㤷慦㈸ㄸ㠰㈵㄰敢ㄸ㐹ㅣ挴ㄱ㠰愴㔹㔴慢愰㐴㠲摢㐶搰㔲㄰㜵〶慡㈴〰㈹㤴散㑢㕤攸っ挰㙡㔴攷〷㘰ㄹ昰〱摤㡤㑣㥤㠹㜶㙥〱㌸慢㔰〰捥戴〴㜹挹㌴愶戵愴摦慢㘰㔴慦〶㔱㑣㉡㐹搵ㄹ慣㍡㤳㔵㑣改㐸搵㔹慣㍡ㅢ愴㤸戹㤳㙥ㄷ昷㈵〰〴㘶㈶㐳攱㈹㈱慣ㄴ㔳㈵搶ㅦ晦㑢敢㤲昱㌶散㘴㔲㐱㙥〳敡戰㝦挶㘲㜲㔹㌴㙣愴㑡㔹搱㠰攳ぢ挵㑣昱昸㘵ぢ㤴挶慡戳挸攳昳昵㉡㜵戳㌵摤搶㜵㠸戵㡢㜴ㅥ㡦㤸㥥愷㝦挷戱愳㈷愰㔳ㄸ㍥㈶挵昴㌹昴攵㕣扡㜷㈵㡡昴㈷〷㜰ㅥ〱㍦〲昱㕤つ㘱て戶昵扤愸㍥㌲㍦㙡㉣攷㑥愸㑦〴㝦散慦㙢㑦㘷㤲戲㙤敢ㅤ愹㑦捥㑥㘶敡愳改戶㔸愸愳㕦挴㘲ㄶ戴ㅡ〹愴㌴㔲挸㙣攴搴㈵摢摡㡣戰㡥㌴㈴摢㔳㉤挶昴晡敦㐲捡〳晥㈱㙣㤲敤昰㘲㐷愱㜶㙦ㄷ敦㐱㑢㡦晦挷〸㜰摦㐹㑦㕤㥦㡥戶㈴慢扡晥㤴ㅡ挰攵昱㕤〳㍢戹扢㐴昹㉢慤㈳㥦㈲㙣㄰挰昲慥㐰㌷㐶㌳㌱愳㔷㐴㜲ㄹ挲㤷㐶㄰㕣愴㡦挲㈵㤱挶㔶散㥥敡㝢㐷愶愶愲攱㔸㌴㘱㜰㡣晡㥢搰㤹挶㘲愴㡡收㈶搳㔱㥥㄰改ㅤ㘹㑣㠵ㄲ㘹捥搶㐴㑢㐷摦慣㤲捣㑥㕦㘴㔲㌴㤱㠶ㄹㄹ㕣昲攵㤱㠶搶攴㜲㑣挳昶㜸㘲㙡愸㉤晤㥤ㄸ㉣〴搸扡㘴挴㤴㔷㜹扤慡搴㕢扡扢挳收晦〹㌴敥㠳㜹㥢㐹㐵㥢摢捤搴㝤搷挰㠹㈹敥㕥㡡㐹㜰戳㜱ㅣ㝦づ㉥㜷㥢敤ㄸ挷㥣っㄵ㍢㥣㜵昰挰㌵搱摢㤹ㄲ㍡〰㜰㝤㍥ㅡ㤵㕤〰㜲捣搴攳愶㜷攵㙥晦扢愳㐶㙢愱㜹㤷㔳㘵捣戶昷㌱攷ㄱ搳㘷㥣㔶戸㙢㌱ㅤ㔸捡㥤㥢㠱㠸㘰㌸㑤晢㜴戱㔳戰㜹㉥㡢捣っ㌵ㅢ㌱㈴戸攳愱㑣ㅦ戳挰㙣㕤㍣ㄴ㑢㕢㌲㍣昶攲㈱捥㍢ㅥ㤴㘸㘸〹挵㡣搲挸挴昶㑣ㄲ愷て㜴〴㐴㈶愷㔵ㄵ㕡㠱慡搰ち愹㉡㡢捣㘳昲搸㝣戲㐲㔷㜲㜱㈸ㄵ捤戴挶愳㉤愵㉣㌰挱晢㥤㤸戰㜸戶ㄴ㈳㤸昶㘵㍦㘷㜲㌳㔴㘶㥥〸挳㕤㠵㤴㉡㐳挷攱挷戴昶㉡㍦晥愹摤捣㉤攲愹㈴慦㘴㝤ㄱ戴昹扣攸〴ㅦ㔳㜲㝤㙣ㅦ捡晢㤸㙦㑢㤹搹㙡ㅤ〱昸搵㙢㐰挹挸敦㜵㘰㕣摥㈸ㄷ㐳愸㉦㈱昰㝡㜷挰愵〴晣ㄴ挴户ㅥ㠰㕣㠷戳㤳㙤㐸挹㘹㠰㡡攵〴づ搳㠰愵㐸㤹㐹晥搰㈷㈳摣换㤱昷昳㥢㈹扦㔲晢㔸㡦扦〱㔳挷〸〷捣㈷ㄷ昳㡢昴搱㡢攳㘷摥㔲㝦敥㕦㉣昲捣㐲㔹扣挱㤰㠴愰㍡㄰㕤昰㕦㠶挶扤㌸〳愱扦改㤸敡㌱㜹㙢㥡㐰㐰㕦〱㡣㈷愰㤸ㄵ戳㈳挳昷㘴㈰挰㠵㠲扥ㄲ㔲㝤ㄵ㠸㘲挲㠷敦㕢昳敤㜰㌵慡ち扤ㅤㄴ㤳㍦㝣㐳㜸晣㍦〳慣㐷㑦㈴㜵ㅦ㥡昱愹愴慦愱㔱㈶㡦㜸戳㜷づ晥㕡搴敥㝣昰㤹㘴〲㄰㙢㌸㉡戱ち敡㐱㌰戶㡢㘰敤昵挶㍡〰昴㜵〴㙥㜴〷㕣㑦挰㝡〲㤸㤸攲〴昰摦㠰㔲㘷㘰愷戹〷昶㈶㘰㄰搸㐷ㅤ㑡ㅤ㠱摤㐰愵㌷㔳改㌳づ〰㔸扢㕢户㄰㜰㉢〱㑣㌲戹昴晢㌶〲㙥㈷㘰戳㍢攰づ〲敥㈴㠰㌹㈹ㄷつ㜷ㄱ㜰㌷〱㑣㔳㜵つ敥㍤愸㉡㌸戸捦〱㙡づ敥扤㠰昵㙣㜰㤹改㤲挱扤㡦㐶㤹昲捡ㅡ摣晢㔱扢昳挱㘵㙡っ㐰㡦㝥㠰㑡慣㠲㝡ㄱ㡣㡢㡢て〲愰㌷ㄲ挸摣㤹ぢ攰㈱〲㝥㐹挰换〰挸攰㍥㡣㔲攷攰搶扢て敥愳挰㘰㜰㕦㜵㈸㜵っ敥㘳㔴晡㌸㤵扥敤〰㠰戵〷昷〹〲㥥㈴攰ㅤ㜷挰慦〸昸㌵〱摢摣〱㑦ㄱ昰㌴〱摢摤〱捦㄰戰㠹〰㈶搷扡〶㜷㌳慡ちづ敥㥦〱㌵〷昷㌷㠰昵㙣㜰摦㐳㕢ㄹ摣㘷㘹昴㝤㤴戲〶昷㌹搴敥㝣㜰㤹搰〳㄰㐹㔱㉡戱ち㡡㔹㍤㤷戱㝢ㅥ〰晤〲㠱ㅦ戹〳戶ㄲ昰㈲〱㑣〲捡攰扥㠴㔲攷攰㑥㜶ㅦ摣㔷㠰挱攰㌲ㄱ㘸㕢㜵っ敥敦愸昴昷㔴晡㌹〰㕤㠱㝤ㄵ㔵〵〳晢㈵愰㘶㘰㕦〳慣㘷㠱晤ち㙤㈵戰㝦愰搱慦㔱捡ち散敢愸摤㜹㘰扦㐱㌳〰㍤晡㡦㔴㘲ㄵㄴ㌹摢㐵搴搹搳昳つ㔴敢㌷〹攴敢挷〵昰ㄶ〱㙦ㄳ攰〵㤱挰扥〳愶㌳戰搳摤〳扢ㅤㄸ〴搶㡦て㕢愹㈳戰㝦㐲戵㝥ㄷ㐴㤵㠳㜴〵昶捦㈸ㄵっ散ㅥ㄰㥡㠱㝤て㕣捦〲摢ㄷ㉤㈴戰敦㠳㔱㑣㉣㘶〵昶〳㔴散㍣戰㑣㐰攲挷愳㍦戴ㄸㄶ搴㕥愰戶㡢㈸摢㠱晤〸搵㝡〷㠱㝢扢〳晥㑡挰摦〸㘰搲㔲〲晢㜷㌰㥤㠱㥤攲ㅥ搸㑦㠰㐱㘰㤹戸戴慤㍡〲晢㈹慡昵㍦㐰搴㈰㤰慥挰晥ㄳ愵㠲㠱㍤ㄴ㐲㌳戰晦〲搷戳挰ㅥ㠶ㄶㄲ搸㝦㠳㔱㠳㐱戲〲晢ㄹ㉡㜶ㅥ搸㑡戶㠵㕢晡㜳㡢㘱㐱つ〱戵㕤㐴搹づ散ㄷ愸搶㕦ㄲ㜸㠴㍢攰㉢〲扥㈶愰ち㐴〲晢ㅦ㌰㥤㠱㥤敡ㅥ㔸㡦㤷㌶㔴つ愰戶㔵㐷㘰ㄵ愴摡ぢ愲挶〲搰ㄵ搸㈲㔴ㄵっ散㌸㐰捤挰ㄶ〳搶戳挰㡥㐷㕢〹㉣挳愷㈶愰㤴ㄵ搸ㄲ搴敥㍣戰ㄳ搱っ㍦昸㐶〹㤵㠰㤱摦㐹愰戶㡢愸戳〳换㙦愹攸〰㠱㜵敥㠰㕥〴㤴ㄱ㔰て挰㝡戴昴昷㐶愹㌳戰㌳摣〳㕢づっ〲㍢捤愱戴㑣慣捡戲㤳㕦㠷搱㝢㠰愸㘳ㅤ〰挸敤㙥昵㈵愰ㅦ〱昳摣〱晤〹搸㤳㠰〶〰扡㠶㘶㉦㔴ㄵㅣ㥡攳〰㌵㠷㘶㙦挰㝡㌶㌴昳搱㔶㠶㘶ㅦㅡ㕤㠰㔲搶搰散㠷摡㥤てつ昳戶昸昱攸敦㔱〹ㄸ昹㍤〱搴㘵㘸昶〷㐶ㅦ㐰攰㠹敥㠰〳〹㌸㠸㠰㠵〰慣㠷㍡㝦〵㑡㥤㐳㔳攷㍥㌴〳㠱挱搰㥣散㔰敡㤸昳〷㐳慡て〱㔱㔱〰扡〲㍢〸㔵〵〳扢〴㔰㌳戰摦〷慣㘷㠱㡤愱慤〴昶㔰ㅡ㡤愳㤴ㄵ搸挱愸摤㜹㘰㤳㘸㠶ㅦ㡦㍥㥣㑡散挰㌲㈹散ㄲ搸㑡㘰昴㄰〲㤷扡〳㡥㈰愰㡡㠰ㄴ〰敢ㄹ搸㈳㔱敡㘷㙦戵摡扡づ㑦扡㙤戹慡㠱㐵㠰㤷㌹㤴㍢〲㕣〳愹ㅥ〶愲㔶㌹〰㘸㘱捦晤攱〴㡣㈰㘰戵㍢㘰㈴〱愳〸㌸挳ㅤ㌰㥡㠰㌱〴㥣改づ㌸㡡㠰戱〴㥣攵づ㌸㥡㠰㜱〴㥣敤づㄸ㑦挰〴㤰攰㌹〰昰ち㥥㙢㌳攷搹捣㡦㉣㐶㥤て㠶扣慥愵㑡㌰捣〴晢㉥〲㤷扢搷捥㑢㉥㌰㈳ㄱ㠸㌰捤搰㤰改㠸㈱戵㐳㤶㝢㙦㤳㘳攲摡ㄴ㈳晢㤷㑣ㄵ㉢㑦㜱敥搹愴捥戶㔷㐱㔵慦晥㌹攷扥愴ㄹ㈵ㄷ愰㌷扥㈷扥捥㍦摢搴搹㥥ㅤ敦㍡㠶挲㌶扣晣㤳攰㔳晦㔹搱ㄶ㥣搷㐸㐶㌲㌸㤵㤱挰搱っ㥣敦㡢㜸㍣㐳㈷晡ㅥ㠳㐶㔷㥢㜴慣㌸挱敦愱㉤攳挹㤶挰㤲㐴㜲㜹㐲㝡攳㑢昳㌸㈱慤改㤲ㄲ㥡〹攰㔷慥㠳ㄱ扣攰ㅡ㐸搸㔸搷挳㜰敦愲㈰戳ㅢ扣㠲㤷搸捣愵㌶昳㔳㡢昱㕤〱㘶㔷昳ぢ搴慤㥡㔵㡢ち㉢愳戸愴㐴つ捡㌹戴㤶㤷㤷攸㍣㜷攴昷㌳㉤攱㝢〴㉥敦㕡㈳㜶慦㉢愲㙣っ㤷㍣㝡ち愸㥥ちㄲ〸㕥〹〸㍢攴㥦㠶㘲㥦扡㐹㑤㡥㥣愵㝦㍡敡捡㔰㈷㜹㤷㜹㌸改攷㍦〶㌵㝢愰㈶晢㍢㔱晥ㄹ愸敥㡢㙡㥣愴㜱ㅥ搸〹㕥㘵㘹搷〳㘸㜶㈰挹㙣㐰捤挳㈳搷㐰㠸ㅦ㡦㥥㡢㉡㌲㥣戴㙡㉤㌸㑥㕣㜵㌷扣攴㜴㐱愵㐷㜳づ㜰戸搵㥤愸攱㤰㘷て搹戵㘸㈰㐳搶〸ㅣ㠶㙣ㅤ搵攱ち㕥㘷㌳搷摢捣㝡㡢㔱㌷㠱攱戰愹摢愱㡥㈱愵〹㍤ㅦ㔴㉦〰〹〴㌷㐰㈸㑡ㄹㅡ捤㔸㘸扡慦改㙣昰㘶㕢挸ㄳ㍤昲ㅤ㈴㝤ㄲ㠵㜷搰敡㉤㄰昲ち摥㙡㌳㑣㌶㐸捤敤㌶㜳㠷捤摣㘹㌳㜷搹捣摤ㄶ愳敥〳㐳㕥㥦っ搵㘴㈴㐲摣收㑢㠴搶愱搳昹ㄱ㕡㡢摡晣〸㍤㠰㐶攲㑣ㄸ慡㄰愱〷愹づ㔷㜰愳捤㍣㘴㌳摣捤昳㔲㡦㠲㤱〸㕤攳㡣㔰㠴㙥㉥〶〹〴ㅦ〳愰㘰㠴ㅥ户㠵㘳愱㑢扥〷愴ㄳ㙣㉡ㄱ㝡挲戲ㄱ㝣搲㘶㝥㘵㌳扦戶ㄹ㙥搱㜹〵㥦戶㤹㘷㙣㘶㤳挵愸㘷挱㤰搷㙤㔰㑤㐶㈲昴ㅣ㌸㠹搰ㅡ搷〸㕤攸ㅡ愱㉤㘸㈴捥㘴愰ちㄱ㝡㥥敡㜰〵㕦戰㤹慤㌶挳㉤㌱㉦昵ちㄸ㠹搰昹捥〸㉤愳㥢换㐱〲㐱㙥㜶ぢ㐶攸昷戶㤰攷㜸攴慢㌸晡㜴㌶㘵㠴搴ㅦ㈰挴て晥㜸㠹㉡㌲攲ㄹ㌷慢攲搹㉡㔷捦㑥㜳昵散㡦㘸㈴㥤㌸ㅢ慡攰搹ㅢ㔴㠷㉢昸愶捤扣㘵㌳㙦㕢㡣摡づ㐶㍣㕢改昴散㕣㜶敦㍣㤰㐰㤰扢捤㠲㥥扤㙢ぢ㜹㐰㐷扥昰愳㉦㘲㔳昱㑣㜶㡢慣扦ㄸ㔵戴㈷㥥㝤〰㑥㍣㑢扡㝡ㄶ㜷昵㡣㝢㐶改挴㘵㔰〵捦㍥愲㍡㕣挱ㅤ㌶昳㔷㥢昹㥢挵㈸敥昵挴戳㈵㑥捦慥㘰昷慥〴〹〴㍦〵愰愰㘷摣〶㡡㜰㈱捣挸搷㡡昴戵㙣㉡㥥晤ㅢ㐲晣㈰ㅤ㡡㉡㌲攲ㄹ户㙢攲㔹㤳慢㘷㡢㕣㍤攳愶㑤散摣〸㔵昰㡣ㅢ㌴㕥挱㉦㙤㠶㍢㌲愹昹摡㘲ㄴㅦ敥攲搹㠹㑥捦㌶戰㝢㌷㠳〴㠲摣㙦ㄵ昴㡣晢㌰ㄱ戶㐰慢㝣㜹㐹摦挵愶攲ㄹ㔷㠸㌴愳敦戱ㄸ昱慣〴〵昱㙣㡥慢㘷戳㕣㍤攳慥㐹散摣て〶㥥㜱㠷挴㉢ㄸ戰ㄹ㙥㠹愴㠶摢㈲㕥㡡扢ㅤ昱㙣㠶搳戳〷㔱慢㌷㠲〴㠲㐱搰㠲㥥㜱㈳㈴㐲㥥㤵㤱㙦㐸改挷搹㤴㥥〵戹ㄳ攲ㄵ攴㙥㐸㤸晥㌶挳敤て㉦㈵㕢ㄲ㌰晡㐹搴㌰っ攲㍤户㈴攲晤〴㔷敦挷戹㝡捦㡤㠹昴攵㘹㌰昰㥥㥢㄰㕥㐱㙥㐴㠴㌹搰㘶戸昳攰愵戸愱㄰敦挷㍡扤摦㠴㕡扤ㄹ㈴㄰攴㥥愲愰昷㠷搸㐲㥥㡡㤱㙦㐵改ㄷ搸㔴挶昵㔰㜰㌲慥㉦㕡㡣㜸挶㍤㠱㜸㜶愴慢㘷㐷戸㝡挶㥤㠱㜴攲㜷㘰攰ㄹ㜷〱扣㠲摣〹〸挳㘵扦㌰㔵ㄶ愳戸㤲ㄷ捦㉡㥤㥥扤㡡㕡晤ㅡ㐸㈰挸挵㝣㐱捦戸挸ㄷ㈱㡦扢挸㜷慦昴㕢㙣㉡攳㍡ㅣ㥣ㄸ攳㑡㕦㤸㤱㌶㌳捡㘶戸㡥ㄷㄱ搷昲挲㜰攱㉥っㄷ敦挲㜰愵㉥っ㔷敢挲㡣户ㄹ㉥捦愵愶ㄶ㡣㜴攴ㅤ㌰扤㡢㝣昵昸ㄸ㥢戳慡㜳晦戳㜰㘵敥户㌸㈶攳㕢ㄹㅤ搴㕢㠴搳㈲收ㅦ扣㡡扤㐷敤㥥㉥慥ㅢて㠰㉡晥晡づ㐲㠴晦ぢ㍤㥣㈴㕤㉢㐹㙡㍣〸扦㝡㍢扡㕡㍥〵挴㡦ㄲ㝦ㅤ搷挷ㄳ慣㐲慤昹㔹㙡㝤〶慤捦晥戵攵㔳敤㤶㡢搴㠰㑢㈷晡摥㔹戵敥㤳摢挶づ㕡㝢昷㌷搶攷慡㘱扣搲㌵㘶㡢搵挳㙢㥦摦㠲敢㠲㤱戵㙡㌶㕡扡ㅤㄵ摡て㙥扡ㅥ愱摣搷ㄲ攴ㅥ挹づ捥㠵㈶ㄹ扣扦㠰改㕤愴ㅡ昱挱〱㔴㝢愳〵愳㈶㡥㝥㠸㥡昲昹㈰扢攷攸〲扢㘵㡦ㅤ㍤〹㉤摤ㅣ敤㕢挸搱㍤㉣㐱敥搱敢攰挹搰㈴㡥㝥っ〶㡥㠶昱㈱㡥㤶㍢ㅤ晤ㄴ戵攵ㄱ㤰摤㜳㜴戱摤戲㤰愳昳ㅥ㍡昰㥣㡦㕥慡㌶㐷㜲换戰摡㘹摢㑥敤㝦搷收ㄱ戵㉡㠱㤶㙥㡥〶ち㌹慡㉤㐱敥攱改㘰ㅢ㌴㠹愳㥦㠱㠱愳ㄹ㝣㠸愳㈵㑥㐷扦㐰㙤昹㌲㤰摤㜳㜴戹摤戲㤰愳〵愷敥改㘸改收愸户㤰愳捡ㄲ攴ㅥ㝦づ慥㠶㈶㜱㤴㉦㈴㌸㝡㌶捡攲攸㌷㕦㌹愶慥ㄷ挲昲㜳敤敥㥡昷愲㑤㜷攱ㅥ㍤捦㙥搹㘳㐷㉦㐲㑢㌷㐷扦㐰敦㕣敦搱捦㉤㐱敥㌱攷攰挵搰㈴㡥㤶㥡㡥㕥㠶戲㌸晡扦㑥㐷㜹晥慤晣ち扢扢戶㡢收攷㉥㌸㝡愵摤戲挷㡥㕥㡢㤶㙥㡥㝥㕡挸搱㑦㉣㐱敥㜱收攰㜵搰㈴㡥〶㑤㐷㙦㐴㔹ㅣ晤扢搳搱扥㜴㜴㠳摤摤ㅥ㍢㝡戳摤戲挷㡥摥㠵㤶㙥㡥㝥㔸挸搱て㉣㐱敥戱攵攰㍤搰㈴㡥敥㘳㍡㝡㍦捡攲攸晢㑥㐷昷愳愳て摡摤敤戱愳ㅢ敤㤶㍤㜶昴㜱戴㜴㜳㜴㝢㈱㐷户㔹㠲摣攳挹挱㈷愱㐹ㅣ慤㌰ㅤ㝤ㅡ㘵㜱昴㙤愷愳〳改攸㈶扢扢㍤㜶㜴戳摤戲㤰愳㑢挷〵㕥扢㘱㘸㜵敤捦慥挶戵敦戰摡愷晥㜵搸挲㌵㕥㍣㜵㕦㐰㑢㌷㐷㕦㉦攴攸晦㔸㠲摣㌳挷挱ㄷ愱㐹ㅣ㍤捣㜴昴㜷㈸㡢愳慦㌹ㅤ㍤㥣㡥扥㙡㜷户挷㡥扥㘶户㉣攴㘸㠴搷㠶愱戵愲㜹㜵㡤改昰て㠶搷慡户搰搲捤搱㤷ぢ㌹晡㤲㈵挸㍤㕢散㝢〷㥡㜶㜶㙡搶昱晤攳㜲㜴挵ㄷ㘱㐶戵㔷挴慣收扡っ㌹搵㘸㉣㔶挷㥣㙡㔹㘴㔶㈸㠵㙦〰捦挴愱㑤ㅣ㠵挳㝦攷㘳㘵搷㜰㤸㤳㐷㤸散㠳挴㕡㑡㙣散㡦捣㐹攱㘴㜱㐹㘴㝡ㅡ㘷㜰挳愵昸づ㘵㈶㠳晦〲攸扢㜰捡つ〹攲㘲〴〸㤷㜹扥捤㌵㌷换愴㙢㌷〷㄰扢攲㘱㝦戱搷换昳㙦扢㜷ㅣ搷㍦ㄴ㔳慥攰㥦㑣㡡搵㔶㡣戳㤹㉦㕢敤㤱㘴㈳㤳愴扡〶㡤晣挳㐰昸敤㐰搹㈲㠱〴昴㜰搴㤸挷攸慥愵㡢㍥慥㝦㜳㍤㘴捡㝣ち㐳㤰昳ㅤ摤㕥扤散㤴㌶㥢㉡㉥㌷㌹㤵晣㈳扢敦摦戳慥晤ㅢ捤㡥戰㝦㕤㝤㍢㉡扢㙦㡡㑢㔶昶捦扥搴挷戶挵愳扢户昸㤴慢挵昱㔴㝦㍢㤵㜱㉦㈰搱愸捤戱挸戵㘳㤶㐵㉥挰挴挷㐹摤㕢㝣捣搵㘲㝤扥挵㈹㌹ㄶ戹㠸换戲挸㤵㤰㔸㥣搶扤挵㡤慥ㄶ㡦愱晡散愸捥捣戱挸搵㔴㤶㐵㉥㐹挴攲㙣㌰摤捣戳㝢㕤㉤捥愵晡㙣㡢昳㔸挵改㈵挴愳戸慣挹戲挸戵㠱㔸㙣〴搳㡤挵摢㕤㉤捥愷晡㙣㡢挷戳捡㘱㤱敢㡢㉣㡢㝣㐹㡢挵ㄳ挰㜴㘳昱㈶㔷㡢ぢ愹㍥摢攲㐹慣㜲㔸攴㡢㍥换㈲摦㤶㘲昱㘴㌰摤㔸㕣攷㙡戱㤹敡戳攷㙡㤸㔵づ㡢㝣攳㘶㔹攴㙢㑢㉣㐶挰㜴㘳昱㙡㔷㡢慤㔴㥦㙤昱ㄴ㔶㌹㉣昲搵攷戴攸攳㌳㘶㤷㥦㠲扣改晡攱㝤㘱晤㍦㤹㍣搴㕣ㄹ攳晦㤲改昶つ㤲散㌳攴㌱搸㔱㝣㜲㐹愶㈷㙥㌱㉣㈸㍥㐶搸つ㥤㘰㉤㥦㈰㠲㐹㕡㡣㘰㜸攳ぢ愶㡤戵戵㌶㘶愹ㄳ挳㕢㔵㌰㈹搶昲㉥ㄵ㍤㘹㈷㠶㌷㤷㘰昸㍦㝢㉡摥㔷㠲㘹㜷㘲㜸㍢〸㘶ㄹ㙢攷搹㤸攵㑥っ㈷戰㘰㔶戰㤶㜳㔷昴㜴㌸㌱㥣㜲㠲㌹㤵戵㥣㙤㠲㔹改挴㜰㤲〸收㠷慣攵晣㄰捣㘹㑥っ㠷㔵㌰愷戳㤶㈳㉡㤸㔵㑥㡣㠴㤷户敢㙡搴摡㔷㤰㘱㤶攵搰ㄹ㘰戰㌷㤳〰攷愱ㄸ㘸㐱㥤㘵愲㈴挴㜹㈸㠶㕡㔰攷㤸愸ㄴ㍥愴ㅦ㔹ㄶㄹ㙣㐱㥤㘷愲㈴捣㜹扡ㄸ㙥㐱晤搸㐴㐹愰昳㔰っ戸愰捥㌷㔱ㄲ敡㍣ㄴ㐳㉥愸ぢ㑤㤴〴㍢て挵愰ぢ㙡㡤㠹㤲㜰攷愱ㄸ㜶㐱㕤㘲愲㈴攰㜹㈸〶㕥㔰㍦ㄵ㔴搰づ㠰㘲㤴㘵戵ㄹ挳敤挹慣捤㈴戴㉤挵〱㍤〶㔶〴㑢㜲〴㡣愵〸㑥挹ㄱ㌰㝣㈲㠸收〸ㄸ㌱ㄱ戴收〸ㄸ㈴ㄱ㉣捥ㄱ㌰㉥㈲㠸攴〸ㄸちㄱㄸ㌹〲㝡㉦㠲㜰㡥㠰づ㡢愰㈵㕢搰敢晦〰戳㈶㤰㍥</t>
  </si>
  <si>
    <t>㜸〱捤㕢〹㤸ㅣ挵㜵㥥㥡摤㤹㥤㥡扤㕡㐸㘰挰㘰ㄶ挴㈱㤰ㄸ敦慥戴㍡っ戲昶搲敡㐰㐸㠲㕤㐹ㅦ戶㘰攸㥤改搹ㅤ㌴㌳扤㑣捦㕥㡡ㅣ㕢㈱昹攲㡦挳ㄸ㐱㡣㌱攸㑢〰攳㡦㄰㄰〱㐵㠹ㄳ〳收㌰㠷つ㤸㘰㌰㌶〴ㄳ挹㥣㌱ㄸぢ㍢挱㐰㌸昲晦搵㍤扢㍤㍤㍤扢㐲㈶摦㐷㠹㝤昳敡搵慢㔷昵㕥扤慥㝡慦慢〹㠸㐰㈰昰ㄱち㝦㔹慡㠹ㅣ搵㍢㙥ㄵ㡣㙣慣换捣㘴㡣㐴㈱㙤收慣㔸㐷㍥慦㡦慦㐹㕢㠵㉡㌰㠴攳㘹戴㕢愱戸㤵摥㙡㐴攲㈳㐶摥〲㔳㈸㄰㠸㐴㘴㄰敤戵捥㥦㔶慣㐸昶㤲搵〴攰ち挸㌰㐱つ㐱㠴㐰ㄲ㐴〹搸㔳搶ㄱ搴〳搴㌵〰昴㜵㜵慥敢扦〰昳攸㉤㤸㜹㘳㕥搳㐶㝢戴愵㉤㉤戱㤶搸㠲戶㤶搶㔸昳扣愶慥攱㑣㘱㌸㙦㉣捤ㄹ挳㠵扣㥥㤹搷戴㝥戸㍦㤳㑥㥣㘱㡣昷㤹㕢㡣摣㔲愳扦㜹㝥扦扥㘰㜱换㠲戶戶搴㤲㈵㡢敢ㅡ㈱㜹㙤㔷攷晡扣㤱戲㍥㈹㤹ㅡ㘵慥敢敡㡣慤㌵ち㥦㤴捣ㄹ㤰〹㤱摤㘶㔶㑦攷㍥㈱愱㈱慥㐶㕢户㤱㐸㜳搹っ㈳㥦捥つ挴㌰敤ㄲ㐳愳戶㈸搶㘱㔹挳搹㈱㝡㐰㤷㤱挹㥣㙤愴搴㜲㘵扢慤挲㝡㍤㥦戵敡戲戴㥦㤱㌷㜲〹挳㙡挸㉥ㅦ㑢ㄸㄹ㠷搱㡡㘴㌷敡昹戵㝡搶愸㈶搲㤸戵搷㜰㔵搲挸ㄵ搲㠵昱晡散〶换㌸㕢捦つㄸ㘴〹㘵㔷っ愷㤳愲扡ㅡ晦〵慡㑥昲㥢㤹㕡㈸捣㈷摢㌵愸攷ぢ慡挶㈵㙣昱攳㜵戹㡢搲愲㘴㕥㜴愹㈶㑦㉦慥㔹㙦㍡㝢㠶㤱捦ㄹㄹづ挲㤵㥣敢㘱㔲〶戲搷㘱挲㔲㐵㜵戸㑡愲搶㜹㙣愸ぢ㐷〹ㅦ〲搰扣挶ㅣ㔸㙢收戳昰挹㌳つ㍤户㜴晥挲㠵㡢㥡㘳ぢ收昵ㄶ㤲摤挶㠸慡挶㥡ㄷ捣㕢㘳㈶㜴㥡㜹㘹戳㥣㠹㕥㜲ㄶ晢ㅦ㑡搰搵㤴㌰㜳〹㜹ㄸ愹㥦〱㄰搵慦攱㜹㜵㡦挵㘷㈶ㄸ搷㠳昱晥㘰㍣ㄱ㡣㈷㠳㜱㈳ㄸ㑦〵攳〳挱昸㘰㌰㥥づ挶㉦〸挶户㠰愷㔸㈲㌵㌵㐱愷㙣㕦晡挴搷ㅥ㜸㌱戸敥敡搱㜷㡥㝣昳戵换昷㠵昸㠸戶晡㈹敥戵㘹㤷㤹捦ㅢㄹ㌵㘷戸〵ㅦ攰㈳戲㤳摥搲戲挹捣㙦戱〶つ愳㐰㘳㘸敥ㄶㄲ摣慣慤ㄵ㔹㕢挹㕡㤷敤㌲㡤㔴㉡㥤㐸挳㜱づ㜵㉡昰㕣搴㌰㉥戶㠲㍥搳攳㜸㝥慥㔵㠵ㄲ〸挲户㑡散收㕡慦㑡昴昰挱㌹㔸㤹㉦㠸㔷戱㘸㕣戸敡摣㤱㠷㜶晣㘲挵扡㍤㍢扦㥣㜸昹㌷㔷㝣㕤扣攲㌴㜴㕥㌰攷ㅢ晢敦戸扥晤捥㠵㝢㤳扢㤳ㅢ摥ㄵ㉦㔷敡昱㤲搳戰昸〷慦㥦戸昴晤户㔶㕦㕡户㘴捦㜷ㅢ慦㥤昳攴㡢敦㍤㜵敤㜵慦㉦㡢捡愳戹搴攲搷づ摦昵换扥搳昱㜶攱敥㥥ㅢ昶㉤晣挷昸ㅦ㘶㐴〴户㘰㉥戴搸㔷㘹㠸扤ㄵ㠶㄰晦㔹愹挷ぢ㑥挳㥥㝢㐷晦㌲扡攳戱攵㔷㥣㝥摢搳㠵摥愳㙦搸㝣㔳收捦㙦㐸扤㠱㐹捤㔶㤳㝡摥攱㝢昲㠳慤㡦ㅥ㜷挴㥢㘷摣㜹挵昶搵攷㍤ㄲㅣㄲ㍣ㄲ搴搹㜲〲㤰㔳㍤㑦㑤㙢敢㤲㤶㈵挵㘷㠶㤵搸ㄲ昷㈳㜳㈲扡挸㤳〰挲㜳〰㐲㠹㈶㑢㑦挸㤳㐹㍣〵㐰㠸㥦㔷㤸㥣攰ㄱ愴㉣昱㜴㈵扤㥥慡搴昵㘷㤵㝡㍣改㌴㜸㥦慤㔳㘶㙦戹昸㤵昱摦挲ㄲ捤ㄸ㌵㈰㥥㜰昸慥㍡㜹昰搵㠵摢㉥㕡扢晢昱搹敤慦㙣搷㜶〸敥戱㙡㔲㍦慤㌴挴攳㑥㐳㤹捦㍣㔶愹挷愳㑥㠳㜷㔲扦㥢昱攲㌵搷㍤晣㉡㈶戵㔰㑤敡挷づ摦晣〷捦㍦改戲㕤㡢㔷摥晤㜷ㅦ㕣晥愳搴㐸㠳攰ㄳ慥㈶昵㐸愵㈱ㅥ㜶ㅡ扣㙥㈹ㅥ慡搴攳㐱愷挱㍢愹㜳㈷㝣收㜴㌵愹〷ㅣ扥ㄷ晡㉦戹㝤改搱捦㥥㜹捤㤱昷㔴㍤晢摤㠷ㄲ㠲㈱㠳昲㤹㉦〲㌹挹攳㌳㉤㙤㐵㠷㘹㠹戵戹扤㘵ㄹ㤸㘵㍢㐰戸㠳㘰㈸㡦敤挴㤴㥤愴㜶〱〸㜱㤷㌳㕥㤹㜹戹搳慡昱㤶〳㔹攲ㅤて搱挸攲挹㈱㕢ㄶ㉣㙥㜶㤵ㄶ昷っ㝡㌸搶ち㠰昰㑡㠰㔰㐲ㅦㄸ搶攵㉡ㄲ㔷〳〸戱挷㤹㐰㤹㈹ㄹㄹ愹㔵昸㈷㠷愳㙣㍢搹㕤㘹敥㜷㔶敡㜱㠷搳攰㝤㜲㕦㥥㜰㡤昵ㄸ㌵㈰㙥㜷昸敥㥢戵㉣扥戹㝡摥㥡㕤㙦㝥晥搶㍦晥昰戲敢〵㈳㌵㘵㤵戳㠱㥣敥戵捡㠲挵㑢ㄶ挵收㉦㔸㌲㔱㈶㑣㠴㤶搸愲昹㈵㑢搳ぢ〹戲て㈰扣〱愰㍡搱㠴攷㜸㈳㘹㥢〰㠴戸搹㤹挲戲㐷摡㜶挴晦昹晢㘷散戹攸愹㕤㝤㝦ㅤ摦㔹㜷づ㥡捦㜲戶昳敥扣㍥㡡㠰㘶㌲㔶㐲㠰挸㝦搳〷㠹㠸ㄱ㔳㙤愹㐵愹㤶㤶㘴㕢戳㍥㕦て昱㈸㍥搰㘸㠴㈱㐳㕤㙡㔳㍡㤷㌴㐷㔵㜸㜲㔴愷㙥ㄹ㤳搱捡㕣愷慤搳ㅣ捥㈵慤捦晡㌷昶ㄶ昴㠲㜱愴户㙤㔲㐸㔹户㕥〴㙦㠶愵挶晢㥣户摢㐶㍤㌳㙣㜴㡣愵敤收愳㍤捤〸摤捣晥捡慤㍤㜹攳挲㠹搶戲ㄹ㜵㈰㉢ㄸ㔱戲换戴戴㥢散㜹㌵㜵つ㥡㤶㤱㔳搳㥢㥢㕤㥦㑥㙣㌱昲扤〶㜳ち㈳愹㔴㍤㤴㑤㑥晣㌸㜷㕤づ㡡㈲㈲㑣ㅥ攷愶愶㤶㡦ㄵ㡣㕣搲㐸㘲扥㐳㐶扥㌰摥愷昷㘷㡣挳㑡㔸散㌱搱㜰㐴〹戹挷㑣っ㕢㕤㘶慥㤰㌷㌳愵㉤ㅤ挹ㄱㅤ㌱㙢昲㑣㌳㘹㈰攴慣㘶〹㠸㐰㔵㤵㄰㠱㔳晣挲ㅦ捡戵㘲㙡㈱㕣㑢捣〸昴昰㔲户㡢㥤つ敤愰㐵挶愰㑦〶㡦㥦㐶㤸㤲㑢㌱㈷㔷㘶㜴改挴〴㡣摣㜳㉡㜳慢㌹㑥慣摣晦㉦㜳㌰㌸搳搱㝥昹〸〲戲㤵㝡㉥㤹㌱昲㔳愶㡦㠲㌳㤲㕦〲〸摤㠴愷戹愲昵搴㉥㌷㈶挶㐳愳改㘴㘱㌰㍣㘸愴〷〶ぢ攸㠵ㄴ㌳ㄲ愱㘹换㡡摣っ㤲㍣㤷攰㍣㠰㘸ㄴ㘹㉡㤹挲㔱㜹扥㕤て㌱慡晥昸〱ㅤ㤳㔸愹㌲ㄴ愴㤳㔶㈸摢㘳收慤慡㉡㍦㉤㔷敡搶㘰㠱敥㌹㘵㈳㜳〳愹ㄳ昴〳㠴ㄸ搹㑦㥢㤰搰㙡搵捣扢敡戳摤㐶㑡㐷戶慢㥥㙥愱㠷戲㜶〲搵㙤㔸〹挹㑣㙢ㄵ㥥㤵戱㌰㌰㍣晣っ㥥㜳〵㘳慣搰慤ㄷ昴㥡㉣㜲㌶慣㤲〴搳㕣搵换挶搸戳㕥搱㡡扤愳㑥つㄲ㌴㠵扡愴搴㉡㠲㉤〹てづ㥥㤷㐰㤵〳愷㔶〲㜳攷ㄶㄹ昶㍡㝡㘹敥㠵㤴㌰戹挲挸昵㡤てㄹㄶ搹㈳攱㈹㑤改㝤扣㈸㙣㕤愲㝦㐳㈱㥤戱㘲㤸改㡡扣㌹㍣昴㐹捡愱㉣㤹〰㈸㤶搰㜵昰攲〳搷㠹慦㔷㙡㐶戸㌶昱㜸㈰㐲㘹愴㐸㘶㝡㤲摥ち㘱ㅦ攱㐷ㄵ㌹㠰㥦攸㔴㙤㈱㈶㠴ㅦ㈷㑦㘵攴㕦㤷㠵㠵晡昲㠶捡扣㈳慡〲㙢搷㘷㤹㠷昵㥢收ㄶ晡㔳㠳慡㑤㈴㜰戵㑥昶捥㠴㑣〸㔱㔵㌱㡤㘲ㅥㅣ㘶慥愹昵㤹㐹搳㙡捡昰㉦摤㥦㌷慤㜰〶搴㉡愴搶攱㉣㤰捦㘳㌳ㅦ挷㐶㘹㌶㜵㈰昴戱㥡㝡昵㝥㌳㥦摥慡㈷㠱㘷改戲㑤慤㑤愷㈲昱ㅤ㑡敢戱戱㡣㌵㈶㜶挰㉥扥改搳ㄵ㑥㠳㌷㠶ㄴ捣㠱昸扣换㈱㠲ぢ〱挴散㈲㈹㑦㤲㐵ㄲ㌳〷㤵㜰㜳㙦ㄱ㤷㐰ㄸ㜷㈵攰愵㐵㡥愰㉥㐷〹挶〰戰户愸搵挲搶戲搵慥ち㘶ㅦ㙡戸㍦㈳搳㌶〰挱〴㠴て户晣ち㐰戱㠸扦㠰㝣晡㡣㕡㜷愶㉢攵敢扥ㅤ搴愸㥣愲㑤㌰慤攱摡㑢摡㕡搲戴㤲㘶ㄵ㘳㄰散㙢愶㔱愷挱ㅢ攴㠹㘶㜴㔳昳扥㤸㐲㉥愱㤰㠵㐵搲愵㈴㕤㐶ㄲ攳㜰挵昵つ㤲㉥㈷㘹ㄹ㠰戲摣㌷㔹㌳㈱摦摦㜲㍢搸攳㑡㠲慢〰㕣㤶晢㤶㕤ㄵ敤昸㔵戲慦〶㈲扦つ㈰ㄸ㡢㉢换㕤〳愴㔸㐴ち㘳㑣㔸慥〳攴㜲换敤〴㌵㉡愷㘸ㄳ㕤攰昰戳摣收㑡㤶晢戲搳㔰㤶っ㌰㠸㔷〶昸ㅥ㄰㜱㑥㐵〳摣㡣㘶昹昷〴户〰戸っ㜰慢㕤ㄵ㑣〴㤴〱㙥㈳搳㉥〰挱㕣㐰ㄹ攰㜶㈰挵㈲搶扢つ挰捣愱摣〰扢㐱㡤捡㈹摡挴㙡㜰昸ㄹ愰愷㤲〱㤶㍢つ㘵挹挸㝡㐸㔲昳扥㡢㔳戹ㅢ㐰昴〲㈸㥢摣挳㕡㐷㐵㥢摣㡢㘶㜹ㅦ挱晤〰㉥㥢晣挸慥㡡㍥晣㉡搹て㤲改㈱〰戱ㄱ㐰搹攴㘱㈰挵㈲ㄶ扢㙤挲愴愱摣㈶㡦㠲ㅡ㤵㔳戴㠹㑤攰昰戳㐹慣㤲㑤㑥㜵ㅡ扣㠹㐸㠸㠱捤挷〸㈰㙢㌹攱搴挶戴㌱捡ㄳ慦㈱㠵㤷愲㕤挳㔶挱㔴挷㜳㝤慡摢㕣㙢ㄶ扡搳搶㔰㐶ㅦ㥦㤹㜲㤰㑤㠳㐶づ挱㜳ㅥ㌱戴㠷㘶づつㄹ㐹㤹敡㌵㠷昳〹㘳㔵昷愷㈱戸㠶㝥㔸㍡ㄵ㔷〷㜱㜲㠸㠳㡢ㄷ㤱晡〹㜸〹㑡㈰挴㈸捦㝢散慢㔷戳慥㄰㕤愱ㅡㄸㅢ㈷㉤摡㤷㉥㘴㡣摡㤴ち㡦ㄵㅥ㐹挱㡡挸㐸㤲㌵愹扥㐱ㅣ㠷摤昵愹ㄵ昹㜴㌲㤳捥ㄹ㕣㡣㔹㌶敢ㅡ㘳〰搹挷㝡搳㑡昳昵㙣㝤慡㉦慦攷慣㈱〶㔲㠹昱㐳㑡㙡㉡攲ち愵㍡搳㌹ぢ挳愸㔵㈴摥㤸敡ㅤ㌴㐷㜱㤵㌲㥣捤慤搰㠷慣㑦挵慡〸㉥㡢㉡㙡㘹㐴㔰〴㠳㈲ㄲ㡣ㅣ散晡㠴㥦㠶戰㘳攱愰㠵㝣扡㝦㌸㤱㝥㘰㜷慥〹㉦〲昴晣〳户ㄵ戲改㠴搹㤴㔳慦挰搵㠸慤㠰搵〴㙡㐵〳愱㜳㠱㜹〳㈸搷㠲㝡戲ㅦ捥扣攴摡挱㌷㄰㥦戸慤㔲搹挶捦搹攷ㄹ㠰搵㉢㌶慣㥡㝣㉦昰㈷㕤㈰㠵㤸㘳ㅣ㜰ㅡ挶昸慥挱㜶㈸愶㘶昴㉦㍣愷昰ぢ搶扣㑥ㅡ㑤㈹ㅥ晡㙢挳㈴摡㠳戰愸㉥戵㐶敦㌷㌲㐸㐰戲㝡愱挱慥㌰ㄳ挴敤㠲攵戴㜵㤹搹慣㑥〷攴㌵㐹㙦㐲捦ㄸ㤱㔴挷㜰挱㍣㌳㥤㤳㈹〰攵愵づ㐹ㅦ〳㐹ㅦ戳㔳㠵搴搹㝣㌱愱㜰捡攲攲愵ぢ㠳㔸扣〸㉢㝣㜹昰愹昰㕣散㈶㑣つ㡢愵戸戳㜸㜳て㍢〳挰㜲挷㤰慥搳㜴㕣㝥昸㜷㔰㠴昱㑦ㅣ㘴摥㡡㝤㐸ㅤ㉦昲㤷㤰ㄶ㘲㕥挸㡤㐹㤵晤挵㉢搴晤㕦〵㐵㙤㔵攲㝣㌲攰㑦㍥敢㈰慣㔴敢〰㔳㈶㌵㌵㘰㠸慥㌱昵㘴㡦㡥〸㌹㕦攳㕣㜸㐶戰戴摣㜸昲ㅡ搳捣㉥扣戹㐰㄰㍤㤲㑥ㅡ昹〸〹扤戸㡡慤㘶㠲ㅡ戶搷㄰搱㜶㔵㈰ㄴ慡㡤昸㡤戵慡㈸敢㜸㈷㝦㜷㕦昵慥㉡㤳晦挶㔹㡢ㄹ敥㐱慤㉡㐰昹ㅣ挱㝦〰㠸㝥〰敡攳㘱㜸㥥っ扦〲〸㈵〰扣㙢㔳㥡昱㈱㉦㤴㘰慡㔶㔷㠵捣㐵㈳挸摢㔴ㄲㅢ㔲㡡搴扡㤲捦戰㥤㜷㐶㡡昷㡦攱㕥㜸戹㤱㡣摡扢㉤㤳㕣㉥㐷㄰ㄷ㍤挱㐸搸晢攲慥㙣㔸〸换昶ㅡ㉡㉢ㄵ㍣㉣挲㉦〰搴昳㘱㠱晣㜸㤷㠹㜳戸㉣㤸㠸㐶攵㕥㜰〵愲㘲〰戰愸㝡ㅤ㈹㔱慥㥢摣㐷昰㙢〰㌱〴㔰㘴〰㕡㌴摥㡢㐰攵㑢〰㠲㌹㠹て挳换㘴㜸㠵っ㑣㔳㝣ㄸ㕥㈵挳㙢㘴戰晣ㄹ晥㡢っ扦㈱㐳〱㠰㈱㠹敢〰ㄵ㈳愸昲㄰つ㠴㕦〷㌸戸㑤㕢㡣愲㉢㌷㙥昹〶㠰㘰㑥挴晤㜰攲昹㜸ㄳ昸昴捦〷㜳㈷㠱㍦昹㍢〷㘱㐵㌰㠱昲搱㝡㍦ㄹ摦㈲挳㌶㝦㠶摦㤳攱て㘴昸ち〰ㅤ㉦晣摦〰戵挵〵㕤搹搶攲户㥣㙦㠳〷换戹ㅤ戰㌸㉡愳㌲㘷㌹晦〸㔴扥〳㈰㤸ㅦㄵㄹ㠰ㄶ㤷昳㕤愰昲㍤〰㜱〹㠰て挳晦㤲攱㝤㌲㌰㥤昲㘱昸㠰っㅦ㤲㠱愹㤶て〳搳㔱㐹㐳〹㘶㕦㍥っ㜴㝡ㄹ㈴〳㌳㌳ㅦ㠶㉡㌲昰搳づ昱㑤㌰㜸ㅤ㘲〷㘸戶㐳㠴挰㜲㤰づ㜱㈵㠴㈸㠷〸㜳㤸慢㔰㉢㜱㠸〸愸搳㍢挴户搰つ㡣昸㈰㠴㐲㥣㡡戸ㅡ㠸㡥㍦捦㈶ㄳ〵㠳慣㈵㈳㜳㐶ㅦ㠶㍡㌲搴㤳㠱㘹愴㜲㠸〶搴㈶ㅣ愲愷㜵戱㥦㐳㘸攰㠱㐳散㜴〹㙤㈰㈵捡㤷ㅢ㜲〶㠵ㅥ㐲愱㑣晢扣愶㘴慥㘷㥢㜲㈶㔸づ搲㤴捣ㄵ㤵㈹㘷㜱ㄸ㈶㡤㈵愶㍣っ搴改㑤挹攴ㄲ㡣昸㘶㠰㐲㥣㡡㘰㠶愹攳捦㘳捡挳挱㈰㡦㈰攳㉥㝦㠶㈳挹昰㔹㌲㌰㈱㔵愶㍣ち戵〹㔳慥㙣㙢昵㌳攵攷挰〳㔳敥㜶〹㜵㍤㕢挷㔰㘸ㄳ㠵摥攵㘲〰㕡㝣戶㡥㈵挳㜱㘴戸摢㥦㘱㌶ㄹ㡥㈷挳㍤㘰昰㉥挶扤愰搹㡢㜱〲㔸づ㜲㌱敥㠳㄰戵ㄸ㈷㜲㤸晢㔱㉢㔹㡣㌹愰㑥扦ㄸ捣㙡挱ㄸ㤰㈷㔳㠸㔳ㄱ㑣㙤㜵晣㜹ㄶ攳ㄴ㌰挸戹㘴㘴摡敢挳㌰㡦っ愷㤲攱㘱㌰愸挵㠸愱㌶戹ㄸぢ㝣晤扡ㄹ㍣㔸㡣㐷㕤㐲㕤㡢搱㐲愱慤ㄴ捡㘸㤹慣㜲㍥㙢㐰慡昰ㄷ㘲挴攳㍤挸换㠲㉣㐶㘶搱ㄴ挳慤摥挲㜸〶㈱㉥㔱ㅥ散㌶挶㄰挵㙥㐶戸㘱收戱㈱㔵㝢摦晦㑦昴㍤〷愲㙡㘷㜹敥㔶㔴㌷戶㌰㥡ぢ㍤昶㘱昹晤挱㐴㝦㑥㝣昲㐵㉢晢戰㠴摢㐰㥦㜵㘶㍡㠱㌷㤲㘶慡㠰昷㡥㌹扣㝣挴ㅤ㕡ち㕦敡㜴㠴㝥〲㠹扥㘳㔲戱敡ㅣ扦㔴ㅡ攱扢摢攸㤶㥣㌹㥡㔳戳〹㔹扣戲攳㘸戲愶㠶挳㐴昱愷捡㙣ㄸ㑦㝢ㄶ㈸㍢换㐵㘰愹慦搲㥥戳摢〲ㅡ挳㈷ㄶ敤㜹晢㌷愰晤捡㐱㐲㝢㠱ㅣ㘸昰㐲搹愲㕦㈴㐴㔲ㄸ搵㌵㌵攲〴捦挵㔰㔹搰㌳昱㘶㍤ㅣ㘶捣ㄳ㝡〴㉡ㅦ㔸愷㔲㡢戲戳㔲㙣〹攸昲ぢ〰㔱㙤㥦㐳ぢ㥦㠶㙡㐳㔷㘷摣㤵扢㠵㑦〷慤づ㌴ㄵ搴攱搳ㅤ㉢扣ㄴ㤴ㄹ愰㤴㝥ㄹㄶ晥㈲挸㠷㠰㡣㜷挵敥㔷搲ㅡ㠳㉡㌵攲㑣㈰敡〳㈹搹〱㔶昵攲㔳㝢ㄱ㌴ㄶ敤㈵晢㌷愰㌱㡣㘲搱ㄸ㑡戱㘸㡣㥢㔸㌴挶㑥㉣ㅡ〳㈵ㄶ㡤挱ㄲ㡢㔰攱っ㄰搹〵搱昸㑦㌹扦㘰㌸挳〷㐰摣〵㙢搱敤㠰〷㈴㝤㠹㙥㈳晥つㄴ扡㑥改搲㌳愸㔱昳㕤〱㍥㉣㍤〳ㄸㄶ㡤㐱っ㡢挶㠸㠵㐵㘳搴挲㈲ㄸ㡣散㈵昲㝤㠸攳搲㈸〱慢㈰㐰慥〶㠸㙡㡣㐷ㄴ㡤㈶㤶戴愹愴ㄹ㈵㡤愶㌱㑥㔱㡤㈷〲㔱摦挳挸戳搸㤸㐵㔵㝢ㄷ㠰㐵㝢捦晥つ㘸㡣㑣㔸戴昷敤摦㠰昶㐱ㄱ昹戰㠸㈸㑤挹愳㡣㐱㠴挱〶㡢挶㠰㐳㈱㔵㐵㠴ㄱ〶ぢ㌲㉣〰㈰戲搷㐱戸㠵〸挶〰捡㡡户㐲戱㜲㉢摥〲㙡戹ㄵㄹ〹㈸㥤㌶〱㠱ㄵ㜹敡戳㘸㍣昹ㄵ挲㘳㕥㈱㍣敡㔹〴㑦昰扤㐴㙥㜶㕢昱ㅣ㔰攵㤷〰愲ㅡて㜱㈵㤴㘶戳慤愸散㐹㔳㙡㍣摣㔵㈳捤㈶摢〹㤸晣挸㝥搰㠵㍡㤲㔹㑢戰〶㐴㘹挶㈳㔹㘹㜶㥤慦㘶摦昱搵㡣〷戳ㅡ㘷〰〸㌴攳㈱捣愲昱㈰㔶〸㑦㕤㠵昰攴㘵ㄱ㍣㔰昷ㄲ昹戶㕢戳㌴愸昲〲㠰愸挶㌳㔵〹昵昳㡦愶㘲㘳て㐴愸敦㑦攴㠵散慡晣㠳㠷㉤㡢挶〳㔷㈱戳㡢〸㑦㔸ㄶ愱捥㐰㈰搲〲㠵㐴愵㍤捦㐰愵晤愵扥摡㕦散慢㍤㑦㐲㌵搱㔱㈰搰㥥愷ㅥ㡢挶㤳㑦㈱㍣收ㄴ挲愳㡥㐵昰〴摢㑢攴敢㙥敤挷㐱㤵㕢〱愲ㅡて戱㡡摡昳㜰㔳㡤扤㄰愱㍥㌲㤱摢搹㔵㘹捦戳㑥㌵㕥〴愴扥㉡戴〸㍦愷㜹昶㔲晦㤷㔲㜳扤摦㈷㉣挷昷〶攳㐱㡣㔱㠵㙣摣捥㘱慢㠳㕦㌸㌸㔹摣慤ㅢ㈱㡡㝦愱㙤搰晡㑦㤰〳㡤㕣㈷㈲㈵ㅥ㠳㍦昹㔷愰㌷㜲ㄳて愱ㄶ挶㥦慢散愷攳戳戴㉢ㄸ㤸攵晣ㅥ摥摥挸ㅤ扦愴挷摦扥㜵换㘹㈷散扣晤㈳攷昷慢㡦㍦㠶昲敡扥昶㕤㉢昶㙤㥤昵扤㕢摢〵㌷敢捦㐰㡥昷捥㙡ㄴ㙡昹摥㔹㡤㌸つ摥慢㍤慤ぢ㤲搴㘲㕤〲愴扥㑡㜰㠳攵㠲㠹〲㝡搰㑡㑡戱换㐰㘹攴搶㔹㌲㑤㕢㤱㈹ㄴ攳㍥㕢搲挳慢ㄸ㈵摣慢㍦搳㙥㉢㜸㝤扢攰ㅥ敢愷㤸㔹㐹戱㥣搳攰扤㡣搳戸㕤㉡挵慥〴〲挵㌶攱㐷㈹㤶㜱㉢昶㌷愰㌶㜲㌷㉢㤹收戴㡡㜱敢㉢改攱愷㔸㈰㄰㙢户㈵扤戳っ㜱㠵扦㘲〳㤵ㄴ㑢㌹つ摥扢㌲㡤扢愵㔲散㕡㈰㔰㡣㕢㥥㔲㉣改㔶㙣㈷愸㡤摣捣㑡愶㌹慤㘲摣昹㑡㝡㜸ㄵ㝢㝢捥收换敦晦㥦ㄳ摢㜷晣㜶摢戲戶昳㝥扦㑣㜰搷昳㕢戱㜸㈵挵捥㜳ㅡ扣㜷㘰ㅡ㌷㐲愵搸㡤㐰愰搸㈸㝥㤴㘲㥢摤㡡摤〴㙡㈳昷愹㤲㘹㑥慢ㄸ㌷戵㤲ㅥ㕥挵昸㠸摤㝡昸攳敤㑢愳扦戸㜱㝦捦搵敤㠲ㅢ㥡㥦㘲㥢㉡㈹戶搱㘹㈸扢挸攲㍥㌸摤㐵㤶敢攳㌳戵㐱愵ㄸ敡搷愶㙣㌲户㉥〴晢改㑣㐶挵挹㜵㜸搳㥣挷攷㕦㙢㜰扤㠲昷换昸摡摥〹晢㜰敤挲ㄷ㜷挵㜷㤹㔲搵搸㌹㥣㕡㤷挷换捤㥡搴㉡ぢ搷㘲挹〸㍥㕦㈹ㄴ昰㠵晥愷攱㌵㌴㌲㤷㙡㙥昱搸攴昹挹㔸搰㌷㘹㘰㌶㌰挵つ挱愴㍤㡡㕦㜵〵昹㠲晡攰㙥挸挲晦㠰昵㥡㍥挵慤ㄶ㝤㔸㜰㍢捡晡㕡攰㈳愵㐱㈰ㄸ㤰户愱户晡㡣㐰㥤敡〰㔱㜹㍢㐹㜱㜰㈸㄰〸昱㥣昰慡挹㠴慥㠷㜶昰㝣愵㔵㕢㑢摤㡢㐵㜰㥢愶㍦㠵敦〰㌸㤰㐹慥昵㥤攴㙥昴昶㑣㜲て㐹㤳㤳ㄴ摣昳㌹搱㘲ㄱ摣㐸搵搰晦〲攴㐰㠶㕥改㍢昴扦愲户㘷攸ㅦ㤰攴ㅡ㥡扢㜲挹搰摣敡搴搰㜷〳㌹㤰愱㍢㝤㠷晥㈱挷挹㔰㈱㈰〴㔱㜹ㅦ㐹慥愱戹㙦㤶っ㝤㈳〸㙡攸〷㠰ㅣ挸搰愷晢づ晤㈰挷㈹ㅤ晡㘱㤲㕣㐳摦㠴扡㝢攸㄰㍤改㠰㥤ㅥ扣㠱㤹搸ㅥ㥣晦换㡣㤷㑣㜳㌳晣㝦捣晣敥㉣㑡敦昴㝥㡣扥㠲㍥㑡ㄹ昲㈷づ挲㡡愰㥦㈸㠷㝥㤴㔴扡〸挹昲㌱〷㘱㐵㜰㐱ㄵ捦攳愴㜲㉤㐹㤶㍦㜵㄰㔶〴㉤慦㜸㥥㈰㤵㐶㈷㔹晥扢㠳戰㈲㘸㈲挵昳㈴愹戴づ挹昲㘷づ挲㡡㔰㔳㈵昵㈹㔶㥤愲㜱捡敡攴㜸ㅡ〸㑥づ㌵㔹㌴㤶㜲㜱搲㡡敢ㄹ㥢㑢㑤户㡣㡢搳㔶㕣扦戴戹搴㠴换戸㌸㜱挵昵㥣捤愵愶㕣挶挵愹㉢慥攷ㄵ㤷㔶㥣戴攰㍣搵搱㌶ㅢ捥挲㈸慢ㄳ㝤㤱搳〹㑥㑤㌵ㅣ攷㘹攰㙣㔴挳戱㥥〶㑥㐰㌵㌴㜹ㅡ㌸愶㙡㌸愶戴愱昶晦〰㙣つ㜲㜴</t>
  </si>
  <si>
    <t>Eólica</t>
  </si>
  <si>
    <t>Biomasa</t>
  </si>
  <si>
    <t>Biogas</t>
  </si>
  <si>
    <t>Solar</t>
  </si>
  <si>
    <t>HSP</t>
  </si>
  <si>
    <t>Energía (GWh)</t>
  </si>
  <si>
    <t>PROYECCION VENTAS</t>
  </si>
  <si>
    <t>Hidrorenovable</t>
  </si>
  <si>
    <t>% de mercado solar a abarcar</t>
  </si>
  <si>
    <t>Kit On-gird</t>
  </si>
  <si>
    <t>Gs. Generales de Ventas</t>
  </si>
  <si>
    <t>Descripción</t>
  </si>
  <si>
    <t>Cantidad</t>
  </si>
  <si>
    <t>und</t>
  </si>
  <si>
    <t>Hs. Normales</t>
  </si>
  <si>
    <t>Hs. 50%</t>
  </si>
  <si>
    <t>Gastos de Ventas, Comercialización y Administración</t>
  </si>
  <si>
    <t>Gs. Generales Ventas</t>
  </si>
  <si>
    <t>Ingeniería</t>
  </si>
  <si>
    <t>L</t>
  </si>
  <si>
    <t>M</t>
  </si>
  <si>
    <t>J</t>
  </si>
  <si>
    <t>V</t>
  </si>
  <si>
    <t>S</t>
  </si>
  <si>
    <t>Equipos</t>
  </si>
  <si>
    <t>Cant</t>
  </si>
  <si>
    <t>MO oficial</t>
  </si>
  <si>
    <t>Supervisor</t>
  </si>
  <si>
    <t>Mano de Obra Oficial (instalación)</t>
  </si>
  <si>
    <t>Latitud</t>
  </si>
  <si>
    <t>Jan</t>
  </si>
  <si>
    <t>Feb</t>
  </si>
  <si>
    <t>Mar</t>
  </si>
  <si>
    <t>Apr</t>
  </si>
  <si>
    <t>May</t>
  </si>
  <si>
    <t>Jun</t>
  </si>
  <si>
    <t>Jul</t>
  </si>
  <si>
    <t>Aug</t>
  </si>
  <si>
    <t>Sep</t>
  </si>
  <si>
    <t>Oct</t>
  </si>
  <si>
    <t>Nov</t>
  </si>
  <si>
    <t>Dec</t>
  </si>
  <si>
    <t>Annual</t>
  </si>
  <si>
    <t>Longitud</t>
  </si>
  <si>
    <t>Average</t>
  </si>
  <si>
    <t>Monthly Averaged Earth Skin Temperature (°C)</t>
  </si>
  <si>
    <t>Temp max</t>
  </si>
  <si>
    <t>TS_MAX</t>
  </si>
  <si>
    <t>ALLSKY_SFC_SW_DWN_00_GMT</t>
  </si>
  <si>
    <t>ALLSKY_SFC_SW_DWN_03_GMT</t>
  </si>
  <si>
    <t>ALLSKY_SFC_SW_DWN_06_GMT</t>
  </si>
  <si>
    <t>ALLSKY_SFC_SW_DWN_09_GMT</t>
  </si>
  <si>
    <t>ALLSKY_SFC_SW_DWN_12_GMT</t>
  </si>
  <si>
    <t>ALLSKY_SFC_SW_DWN_15_GMT</t>
  </si>
  <si>
    <t>ALLSKY_SFC_SW_DWN_18_GMT</t>
  </si>
  <si>
    <t>ALLSKY_SFC_SW_DWN_21_GMT</t>
  </si>
  <si>
    <t>En promedio mensual de la radiación que incide sobre una superficie acentuada inclinada-ecuador (kWh / m2 / día)</t>
  </si>
  <si>
    <t>SI_EF_OPTIMAL</t>
  </si>
  <si>
    <t>SI_EF_OPTIMAL_ANG</t>
  </si>
  <si>
    <t>SI_EF_TILTED_ANG_ORT</t>
  </si>
  <si>
    <t>12am</t>
  </si>
  <si>
    <t>3am</t>
  </si>
  <si>
    <t>6am</t>
  </si>
  <si>
    <t>9am</t>
  </si>
  <si>
    <t>12pm</t>
  </si>
  <si>
    <t>15pm</t>
  </si>
  <si>
    <t>18pm</t>
  </si>
  <si>
    <t>Prom 12-15pm</t>
  </si>
  <si>
    <t>Energía Producida por el Panel</t>
  </si>
  <si>
    <t>Inclinación panel:</t>
  </si>
  <si>
    <t>Ene</t>
  </si>
  <si>
    <t>Abr</t>
  </si>
  <si>
    <t>Ago</t>
  </si>
  <si>
    <t>Dic</t>
  </si>
  <si>
    <t>Promedio</t>
  </si>
  <si>
    <t>Radiacion[W/m2]</t>
  </si>
  <si>
    <t>T amb [°C]</t>
  </si>
  <si>
    <t>Locación</t>
  </si>
  <si>
    <t>nota: datos obtenidos de https://power.larc.nasa.gov/</t>
  </si>
  <si>
    <t xml:space="preserve">   N</t>
  </si>
  <si>
    <t>GENERACIÓN</t>
  </si>
  <si>
    <t>Ángulo de inclinación panel</t>
  </si>
  <si>
    <t>Tabla de Horas de Sol Pico (HSP [kWh/m2])</t>
  </si>
  <si>
    <t>Cantidad Paneles</t>
  </si>
  <si>
    <t>Instalaciones por mes</t>
  </si>
  <si>
    <t>Turnos</t>
  </si>
  <si>
    <t>Tec Seg</t>
  </si>
  <si>
    <t>Fuente de energía</t>
  </si>
  <si>
    <t>Dias</t>
  </si>
  <si>
    <t>CANTIDAD DE CUADRILLAS</t>
  </si>
  <si>
    <t>Capacidad instalada ventas (*)</t>
  </si>
  <si>
    <t>Instalaciones necesarias mes</t>
  </si>
  <si>
    <t>Total MO oficial</t>
  </si>
  <si>
    <t>Total Supervisores</t>
  </si>
  <si>
    <t>$ total</t>
  </si>
  <si>
    <t>Gerente Comercial</t>
  </si>
  <si>
    <t>Ingenieros</t>
  </si>
  <si>
    <t>Sector Ingeniería</t>
  </si>
  <si>
    <t>Gerente Administrativo</t>
  </si>
  <si>
    <t>Cuadrillas de insalación</t>
  </si>
  <si>
    <t>MO</t>
  </si>
  <si>
    <t>Encargados</t>
  </si>
  <si>
    <r>
      <t xml:space="preserve">Paritarias </t>
    </r>
    <r>
      <rPr>
        <b/>
        <sz val="11"/>
        <color theme="1"/>
        <rFont val="Calibri"/>
        <family val="2"/>
        <scheme val="minor"/>
      </rPr>
      <t>=</t>
    </r>
  </si>
  <si>
    <t>Llave francesa</t>
  </si>
  <si>
    <t>Pico loro</t>
  </si>
  <si>
    <t>Taladro</t>
  </si>
  <si>
    <t>Nivel</t>
  </si>
  <si>
    <t>Pinza amperométrica</t>
  </si>
  <si>
    <t>Pinza alicate</t>
  </si>
  <si>
    <t>HERRAMIENTAS</t>
  </si>
  <si>
    <t>ELEMENTOS DE SEGURIDAD</t>
  </si>
  <si>
    <t>Casco</t>
  </si>
  <si>
    <t>Arnés</t>
  </si>
  <si>
    <t>Guantes</t>
  </si>
  <si>
    <t>Lentes</t>
  </si>
  <si>
    <t>Mameluco</t>
  </si>
  <si>
    <t>par</t>
  </si>
  <si>
    <t>Discos repuesto</t>
  </si>
  <si>
    <t>Mechas</t>
  </si>
  <si>
    <t>Indicador De Rotación De Fases Fluke 9040 Para Alta Tensión</t>
  </si>
  <si>
    <t>Administrativos</t>
  </si>
  <si>
    <t>Admin</t>
  </si>
  <si>
    <t>Gte Gral</t>
  </si>
  <si>
    <t>Gte adm</t>
  </si>
  <si>
    <t>Vtas</t>
  </si>
  <si>
    <t>Gte Com</t>
  </si>
  <si>
    <t>Ing</t>
  </si>
  <si>
    <t>Gte Ing</t>
  </si>
  <si>
    <t>Op Alm</t>
  </si>
  <si>
    <t>Enc Alm</t>
  </si>
  <si>
    <t>Tec</t>
  </si>
  <si>
    <t>Sup Cuad</t>
  </si>
  <si>
    <t>MO of</t>
  </si>
  <si>
    <t>Auxiliares</t>
  </si>
  <si>
    <t>Aux</t>
  </si>
  <si>
    <t>Total Auxiliares</t>
  </si>
  <si>
    <t>Mano de Obra Auxiliar (instalación)</t>
  </si>
  <si>
    <t>Porcentual</t>
  </si>
  <si>
    <t>Hs turno</t>
  </si>
  <si>
    <t>Horario</t>
  </si>
  <si>
    <t>Comercialización</t>
  </si>
  <si>
    <t>Oficinas</t>
  </si>
  <si>
    <t>Recepción</t>
  </si>
  <si>
    <t>Iluminación</t>
  </si>
  <si>
    <t>Aire acondicionado</t>
  </si>
  <si>
    <t>Oficina</t>
  </si>
  <si>
    <t>Cubículos</t>
  </si>
  <si>
    <t>Imp/Fotoc</t>
  </si>
  <si>
    <t>Plotter</t>
  </si>
  <si>
    <t>Cocina/comedor</t>
  </si>
  <si>
    <t>Cafetera</t>
  </si>
  <si>
    <t>Horno eléctrico</t>
  </si>
  <si>
    <t>Heladera</t>
  </si>
  <si>
    <t>Pava eléctrica</t>
  </si>
  <si>
    <t>T2</t>
  </si>
  <si>
    <t>Fijo</t>
  </si>
  <si>
    <t>Almacén</t>
  </si>
  <si>
    <t>Energía Mensual Consumida (kWh/mes)</t>
  </si>
  <si>
    <t>Total Energía Eléctrica Anual</t>
  </si>
  <si>
    <t>Producto:</t>
  </si>
  <si>
    <t>Gs. Mantenimiento y limpieza</t>
  </si>
  <si>
    <t>Redes sociales</t>
  </si>
  <si>
    <t>Identidad de marca</t>
  </si>
  <si>
    <t>Folletería y tarj. Personales</t>
  </si>
  <si>
    <t>Crédito Proveedores Equipos Importados</t>
  </si>
  <si>
    <t>IVA Ventas Equipos</t>
  </si>
  <si>
    <t>IVA Ventas Mat Inst</t>
  </si>
  <si>
    <t>Materiales Instalación</t>
  </si>
  <si>
    <t>Ventas Mat Inst ($ Netas IVA)</t>
  </si>
  <si>
    <t>Ventas Equipos ($ Netas IVA)</t>
  </si>
  <si>
    <t>Herramientas Nacionales</t>
  </si>
  <si>
    <t>Costos y Gastos de Ventas</t>
  </si>
  <si>
    <t>Pinza Para Comprimir Terminales 50mm2</t>
  </si>
  <si>
    <t>Pinza Crimpeadora Conector Mc4 Panel Solar</t>
  </si>
  <si>
    <t>Pinza Hidráulica P Indentar Terminales De 6 A 70mm2 Hhy70a</t>
  </si>
  <si>
    <t>Juego Tubos Hexagonales 1/2 24 Piezas Davidson</t>
  </si>
  <si>
    <t>Juego estornilladores phillips</t>
  </si>
  <si>
    <t>Amoladora Angular 820w Black Decker</t>
  </si>
  <si>
    <t>Cinta métrica 10 m</t>
  </si>
  <si>
    <t>Buscapolo digital</t>
  </si>
  <si>
    <t>Botin punta de acero</t>
  </si>
  <si>
    <t>Escalera extensible aluminio 20 escalones</t>
  </si>
  <si>
    <t xml:space="preserve"> 2021 T1</t>
  </si>
  <si>
    <t>2021 T2</t>
  </si>
  <si>
    <t>2021 T3</t>
  </si>
  <si>
    <t>2021 T4</t>
  </si>
  <si>
    <t xml:space="preserve"> 2022 T1</t>
  </si>
  <si>
    <t>2022 T2</t>
  </si>
  <si>
    <t>2022 T3</t>
  </si>
  <si>
    <t>2022 T4</t>
  </si>
  <si>
    <t xml:space="preserve"> 2023 T1</t>
  </si>
  <si>
    <t>2023 T2</t>
  </si>
  <si>
    <t>2023 T3</t>
  </si>
  <si>
    <t>2023 T4</t>
  </si>
  <si>
    <t xml:space="preserve"> 2024 T1</t>
  </si>
  <si>
    <t>2024 T2</t>
  </si>
  <si>
    <t>2024 T3</t>
  </si>
  <si>
    <t>2024 T4</t>
  </si>
  <si>
    <t xml:space="preserve"> 2025 T1</t>
  </si>
  <si>
    <t>2025 T2</t>
  </si>
  <si>
    <t>2025 T3</t>
  </si>
  <si>
    <t>2025 T4</t>
  </si>
  <si>
    <t>Proyeccion PBI</t>
  </si>
  <si>
    <t>Pob prov</t>
  </si>
  <si>
    <t>CUADRILLA DE INSTALACIÓN (con pre-instalacion)</t>
  </si>
  <si>
    <t>PROYECCION PARTICIPACION MERCADO</t>
  </si>
  <si>
    <t>Proyección</t>
  </si>
  <si>
    <t>Con o sin pre-instalación</t>
  </si>
  <si>
    <t>Cantidad de turnos</t>
  </si>
  <si>
    <t>Con pre-instalación</t>
  </si>
  <si>
    <t>Sin pre-instalación</t>
  </si>
  <si>
    <t>Mensual</t>
  </si>
  <si>
    <t>Mano de obra</t>
  </si>
  <si>
    <t>Capacidad instalada (paneles/año)</t>
  </si>
  <si>
    <t>Capacidad instalada (paneles/mes)</t>
  </si>
  <si>
    <t>Containers mínimos por mes</t>
  </si>
  <si>
    <t>Lead time entre containers</t>
  </si>
  <si>
    <t>Días adicionales de stock</t>
  </si>
  <si>
    <t>Stock en dias de consumo</t>
  </si>
  <si>
    <t>Inversores en stock</t>
  </si>
  <si>
    <t>Largo caja (m)</t>
  </si>
  <si>
    <t>Ancho caja (m)</t>
  </si>
  <si>
    <t>Profundidad caja (m)</t>
  </si>
  <si>
    <t>Volumen caja (m3)</t>
  </si>
  <si>
    <t>Paneles en stock</t>
  </si>
  <si>
    <t>Paneles según cap trab</t>
  </si>
  <si>
    <t>Stock Paneles en movimiento</t>
  </si>
  <si>
    <t>Stock Inversores en movimiento</t>
  </si>
  <si>
    <t>Stock Paneles Importados</t>
  </si>
  <si>
    <t>Stock Inversores Importados</t>
  </si>
  <si>
    <t>Dias de stock</t>
  </si>
  <si>
    <t>Necesidad de inversores al mes</t>
  </si>
  <si>
    <t>Inversores por día</t>
  </si>
  <si>
    <t>Stock según cap trab</t>
  </si>
  <si>
    <t>Superficie caja (m2)</t>
  </si>
  <si>
    <t>Galpon (m2)</t>
  </si>
  <si>
    <t>Total superficie ocupada</t>
  </si>
  <si>
    <t>Paneles en supericie</t>
  </si>
  <si>
    <t>Superficie ocupada paneles</t>
  </si>
  <si>
    <t>Inversores apilados</t>
  </si>
  <si>
    <t>Superficie ocupada inversores</t>
  </si>
  <si>
    <t>Superficie suficiente?</t>
  </si>
  <si>
    <t>Total con espacios mov. (m2)</t>
  </si>
  <si>
    <t>Inversores en supericie</t>
  </si>
  <si>
    <t>Altura inversores (m)</t>
  </si>
  <si>
    <t>Volumen ocupado inversores (m3)</t>
  </si>
  <si>
    <t>Volumen ocupado paneles (m3)</t>
  </si>
  <si>
    <t>Volumen total mercadería (m3)</t>
  </si>
  <si>
    <t>Altura galpon (m)</t>
  </si>
  <si>
    <t>Máx altura mercadería (m)</t>
  </si>
  <si>
    <t>Altura suficiente?</t>
  </si>
  <si>
    <t>Ventas Totales ($ Netas IVA)</t>
  </si>
  <si>
    <t>Ventas Inst ($ Netas IVA)</t>
  </si>
  <si>
    <t>Microondas</t>
  </si>
  <si>
    <t>IVA Ventas Inst</t>
  </si>
  <si>
    <t>Cantidad cuadrillas</t>
  </si>
  <si>
    <t>TOTAL HERRAMIENTAS POR CUADRILLA $</t>
  </si>
  <si>
    <t>TOTAL ELEMENTOS DE SEGURIDAD TODAS LAS CUADRILLAS $</t>
  </si>
  <si>
    <t>TOTAL HERRAMIENTAS TODAS LAS CUADRILLA $</t>
  </si>
  <si>
    <t>Materiales seguridad</t>
  </si>
  <si>
    <t>Total empleados cuadrillas</t>
  </si>
  <si>
    <t>Total mensual con impuetos</t>
  </si>
  <si>
    <t>Energía Activa (kWh/día)</t>
  </si>
  <si>
    <t>Potencia (kW)</t>
  </si>
  <si>
    <t>Potencia (W)</t>
  </si>
  <si>
    <t>m2</t>
  </si>
  <si>
    <t>Costos Directos</t>
  </si>
  <si>
    <t>Minimo</t>
  </si>
  <si>
    <t>Dist normal</t>
  </si>
  <si>
    <t>x =</t>
  </si>
  <si>
    <t>tasa libre de riesgo =</t>
  </si>
  <si>
    <r>
      <t>K</t>
    </r>
    <r>
      <rPr>
        <vertAlign val="subscript"/>
        <sz val="10"/>
        <rFont val="Arial"/>
        <family val="2"/>
      </rPr>
      <t>E (E(ri))</t>
    </r>
  </si>
  <si>
    <t>Tasa impositiva =</t>
  </si>
  <si>
    <t>*Beta apalancada</t>
  </si>
  <si>
    <t>Endeudamiento (D) =</t>
  </si>
  <si>
    <t>% Financiamiento de terceros (D/(D+E)) =</t>
  </si>
  <si>
    <t>% Aporte de capital (E/(D+E)) =</t>
  </si>
  <si>
    <t>Inersión (D+E) =</t>
  </si>
  <si>
    <t>*Costo de la deuda</t>
  </si>
  <si>
    <t>*Beta desapalancada</t>
  </si>
  <si>
    <t>Alquiler</t>
  </si>
  <si>
    <t>Compra Inmueble</t>
  </si>
  <si>
    <t>Alquiler Inmueble</t>
  </si>
  <si>
    <t>Construccion Completa</t>
  </si>
  <si>
    <t>Precio terreno</t>
  </si>
  <si>
    <t>usd</t>
  </si>
  <si>
    <t>*cada 3 meses</t>
  </si>
  <si>
    <t>Kg CO2 equivalentes</t>
  </si>
  <si>
    <t>Equivalencia kWh a kg CO2</t>
  </si>
  <si>
    <t>Capacidad instalada (paneles/dia)</t>
  </si>
  <si>
    <t>Espacio libre entre estanterías (m)</t>
  </si>
  <si>
    <t>Personal</t>
  </si>
  <si>
    <t>m2 deposito</t>
  </si>
  <si>
    <t>Expensas</t>
  </si>
  <si>
    <t>Total alquiler</t>
  </si>
  <si>
    <t>Alquiler mensual oficina</t>
  </si>
  <si>
    <t>Alquiler mensual depósito</t>
  </si>
  <si>
    <t>TOTAL ALQUILER</t>
  </si>
  <si>
    <t>Depósito propio</t>
  </si>
  <si>
    <t>Sin depósito</t>
  </si>
  <si>
    <t>-</t>
  </si>
  <si>
    <t>Autoelevador</t>
  </si>
  <si>
    <t>Hasta 15 dias desde arribo</t>
  </si>
  <si>
    <t>usd/dia</t>
  </si>
  <si>
    <t>Días necesarios</t>
  </si>
  <si>
    <t>días</t>
  </si>
  <si>
    <t>Containers mensuales</t>
  </si>
  <si>
    <t>Costo mensual estadía containers</t>
  </si>
  <si>
    <t>$/mes</t>
  </si>
  <si>
    <t>usd/mes</t>
  </si>
  <si>
    <t>Containers por mes</t>
  </si>
  <si>
    <t>Paneles/mes</t>
  </si>
  <si>
    <t>Paneles/dia</t>
  </si>
  <si>
    <t>Estadía contenedor en terminal capacidad instalada</t>
  </si>
  <si>
    <t>Cantidad de paneles Container 40 ft</t>
  </si>
  <si>
    <t>Medidas cajas paneles</t>
  </si>
  <si>
    <t>Medida cajas inversores</t>
  </si>
  <si>
    <t>Altura paneles (m)</t>
  </si>
  <si>
    <t>Espacio oficina (m2)</t>
  </si>
  <si>
    <t>Inversión</t>
  </si>
  <si>
    <t>Costo fijo</t>
  </si>
  <si>
    <t>Costo variable</t>
  </si>
  <si>
    <t>cont/mes</t>
  </si>
  <si>
    <t>usd/año</t>
  </si>
  <si>
    <t>Costo anual estadía containers</t>
  </si>
  <si>
    <t>año 6</t>
  </si>
  <si>
    <t>año 7</t>
  </si>
  <si>
    <t>Plazo máximo</t>
  </si>
  <si>
    <t>mes 61</t>
  </si>
  <si>
    <t>mes 62</t>
  </si>
  <si>
    <t>mes 63</t>
  </si>
  <si>
    <t>mes 64</t>
  </si>
  <si>
    <t>mes 65</t>
  </si>
  <si>
    <t>mes 66</t>
  </si>
  <si>
    <t>mes 67</t>
  </si>
  <si>
    <t>mes 68</t>
  </si>
  <si>
    <t>mes 69</t>
  </si>
  <si>
    <t>mes 70</t>
  </si>
  <si>
    <t>mes 71</t>
  </si>
  <si>
    <t>mes 72</t>
  </si>
  <si>
    <t>mes 73</t>
  </si>
  <si>
    <t>mes 74</t>
  </si>
  <si>
    <t>mes 75</t>
  </si>
  <si>
    <t>mes 76</t>
  </si>
  <si>
    <t>mes 77</t>
  </si>
  <si>
    <t>mes 78</t>
  </si>
  <si>
    <t>mes 79</t>
  </si>
  <si>
    <t>mes 80</t>
  </si>
  <si>
    <t>mes 81</t>
  </si>
  <si>
    <t>mes 82</t>
  </si>
  <si>
    <t>mes 83</t>
  </si>
  <si>
    <t>mes 84</t>
  </si>
  <si>
    <t>Plazo de gracia capital</t>
  </si>
  <si>
    <t>Periodicidad máxima servicios</t>
  </si>
  <si>
    <t>Periodicidad real servicios</t>
  </si>
  <si>
    <t>semestrales</t>
  </si>
  <si>
    <t>Plazo utilizado (plazo proyecto)</t>
  </si>
  <si>
    <t>Euro</t>
  </si>
  <si>
    <t>Gs preoperativos</t>
  </si>
  <si>
    <t>Gs contrato alquiler</t>
  </si>
  <si>
    <t>USD</t>
  </si>
  <si>
    <t>Inmueble + Obra civil</t>
  </si>
  <si>
    <t>% participación en inversion</t>
  </si>
  <si>
    <t>Valor residual</t>
  </si>
  <si>
    <t>Inflación</t>
  </si>
  <si>
    <t>Total empleados en oficina</t>
  </si>
  <si>
    <t>Escudo Fiscal Fiscal (por intereses)</t>
  </si>
  <si>
    <t>97ae6b1a446de96ad5243ff5c5cacc25_x0006__x0011_ê©%F_x0011_¿_x0011_ÀôV_x0003_í!*)@_x0001_6Iþ{'À§?óV_x0017_ÀËa~_x0010__x0018_'@¶A_x0008_2_x0014__x0001__x000E_@_x0014__x0016_PÊ]X	ÀúUë° Y_x000C_À:ß±¬Û¤_x001C_ÀPõ_x0011_ÃXE_x0014_@A_x0007_	@Ð_x0004_ÀæZv&amp;&lt;S_x0007_Àá®oA&lt;6À'Ùú]1$ò?qÍ°§!Ü_x001F_Àq-ü²:_x0002_0@Ñb_x000B_+_x0016_@ý:Õ@`_x0014_2@-C	¢Ü?¤_x0013_(5_x0005_Xä¿ye-7Ç_x0013_@©@h·_x0012_@!_x0005_Yeç)@jeÓd	4ó?êoý8^&gt;ú¿P_x0016_2f_x0002__x0012_*@Û!_x0010__x0016_4À&amp;±_x0008_Kd_x000F_À²uDÕ_x0007__x000F_&amp;À_x001C_h$w_x000D__x0017_@ºr%7_x0003_3Àðkßé_x0003__x0004_V'@Ôö_x0017_F2À%·Å_x001C_~'@FÃ^X"ÀmfR4_x0007_ÀÏg_x0002_{_x0019_@è×(gM_x0011_À4_x0014_o(*À§ëä`$Þ¾¿ÖÚl_x000F_³'Ào)¦ð_x001B__x0012_À±FÕ_x0007_]f_x0016_À\OÔ_x000C_D_x0019_À,H»_x0018_ _x000F_@FÊÔ&gt;âö¿èÓGxùN_x0002_À|Ü Qò´-Àóª¦_x0002_7_x0018__x0014_@p¨_x0007__x0019_´¥_x0017_ÀÞkÐ_Ð_x000D_ @¿ë_x001E_] À.Fÿ?úä_x001C_À.ÏNv_x0019_@Ú321_x0001_ÀÖù±\*_x0005_$@FÜe-ý?O1t%Óæ?J};,@&lt;D_x0012_;A	,À19K@÷¿à0¾U#@_x000F_ÀN;Ö§´¼¿_x0004__x0005__x0005__x0011_[Þx_x001C_@"ëæ_x001E_ôi @eäìÖãv%À1_rV¸è_x001D_À_x000F__x001F_±_x0016_W_x0007_@OOÈ_x0001_ð0@Í_x0015_¨_x000B__x000B_@¨,Ò&amp;6d_x0014_@ûÖJÿA_x001F_?_ Ë×ùï_x001C_À!BsÞ_x000E__x001D_@_x0016_ÅPØä¿'´@Uì(4@!1e (â?qÖ^CÛ,@H_x001F_/å"@_x001E_{_x0016_æµ_x0003_ÀyUfw.Àd&lt;eÑÌÐ_x000E_@bG¯2¸zá¿û,¿_x0013_À_x0006_jL~Ò_x0012_À×c*áõ¸¿Àçp_x0019_ÃEû?´rø^,1*@³ú=k»²_x0007_À&lt;_x0002_Pë*ÀI3³"ÑÁ_x0012_@bLH_x0019_Fó?ßþ_x001E_úýc.À_x0005_Q¶Ô_x0018_â_x0002_À¯Åµ_x0002__x0003_Ã)Àq&lt;ã2Â_x0016_@Gé_x0017_^_x0006_À_x000C_ü91®_x001D_"À÷[ÂX©+ö?6ÜFFª_x001F_2À¶(Ë2_x001F_	@_x0016_dw7A_x001D_.@Øf_x001F_Ñ¥dø?_x0017_Dô¦_x0012_@_x0018_ Zà_x0012__x0018__x001D_À	ç=3{ö?ø3¾â¿_x001C_ÛVN·_x001C_!@gÌÓf=h_x0010_À_x0006_28¾Î_x0018_@Î2ÆS_x0019__x0013_@}rµâ_x0007_Ää?xõª À÷ª`	_x0019_#À¢pØ0@Â´ÃG^_x001E_@q,¾Õ£L$À&lt;_x0006_¸gÜm#ÀI_x000B_}_x0013_Ã&amp;À_x001A_.ýUa¿#@¸?ñ4	_x001C_Àà¨£å_i5@$º~¥pb(@ªtÍ½c_x001E__x000E_@8í%V_x0001_$ÀÔVnñ%@_x0005__x000B_À³Ï0¶Ù÷?r_x0015_%ï"_x0008_@_x0002_nC^ _x001D_À1tó\}_x0004__x000E_@.Ã²P_x001A_ò¿j4ò²®*)À,ý©^$Ð(@S°_x0017_vb4ÀÏÇàýµ'ÀãVär&gt;e_x0016_@N_x0013_5¸|_x0011_@_x0006_QÉ_x001F_ÈÃ"@Ê¢2Èà_x0017_@?¬ïª_x000F_À¹	j	_x001E__x0002_ÀÜj¶öUr_x0019_@_x001D_ó{9mF_x0002_@üU;_x0019_ÀfñBÌ#*ÀÈ-ir;,@`((êM3&amp;@ÏÏ_9É°_x001C_À¿Ý!_x001B_æß#À¢P_x0007_ÿfÛç¿(Ùù¶+¾_x0016_@ÖZ_x001E_sc @x_x0003_¼_x0003_m|_x0019_ÀÊ2_x0017_ýâ_x0001__x0014_@«_x0019_ºã$@_x0013_]_x0010_´s_x0010_@6ü§9ì$Àü"d°_x0002__x000D_ó?ð?Á«¥[¹¤ö¿_x0006_R&amp;_x0019_¡e%ÀÄÈfað¿ ¿_x0008_QÅ_x001F_ÀÆÅNX(Àº_x000B_Lçq¾_x0005_ÀµEØ_x0017_ _x001D_@Úµ©¯$_x0016_Àe$_x001E_ü|I_x001C_@cgýY_x0004__x0018_À¿O¤3N'@&gt;ÃÚ±¶_x000B_@øÞp	]Ñ6@~}â||_x000C__x001C_@.éA_x0002_GË_x000E_ÀQ¤ó°U&lt;ÿ¿"ÒØ{È_x0007_@¸ÈU_x001D__x0007_¡)@`¹_x001C_°Ê*Àõöh,b¡_x0015_ÀxÀã_x000E_×_x001B__x001F_@²óXæ5°?©_x000F_ðyR_x0012_õ?ß_x0008_ß_x0003_Üx_x0007_@þ§_x001F_ò_x0001__%@T¸®î¥h_x001A_ÀÊ&amp;ãÉ_x0012__x001C_&lt;@Ð_x0014_¶5}8À{÷_x0010_"c"@o,_¯_x000C_²)ÀÐA¹LÒ»¿_x0001__x0006_ìmnt3_x0013_@_x0004_=v_x0006_!Àt0CeÚD0@;&gt;_x001D_È_x0002_@¦ª¸ü&amp;À¶ý½3eÙ_x0014_@ÞOF}kÅ_x0014_@:uìÙÞ·?»ñ_x000D_:Wô?7_x001B_Lª_x001A_ÀÐ9×_x000E_äÆ_x0016_@Ñ að¢ À®V×K_x0013_ø_x0002_ÀLç_x0019_ój_x0019_@@¼?_x0008_0¢_x0013_@ª@Þ ûæ_x000D_@=_x0012_;Àqæ½_x0003_'8À»;_x0011_ùõ?0_x0002_ Ô&amp;_x0017_ÀÊ¿Ûi³¼$@$¡ïèÐ_x0010_À_x0014_-&lt;c5À_x0016_]ÆAÃ&lt;_x001B_@ÒôÁºLÏ/@Xg¢½¡U_x0002_@og5_x0005_¹_x0002_@æÕ_x0010__x001A_@HÐ_x0001_|ê_x0017_@ÊÉWDxz"À¢Ñùá¯ü¿¸_x0011__x0007__x001C__x000B__x000D_Ô3@ì´7kð_x001B_@ò_x0016_m_x001D_&amp;_x0007_@¦ÆgÚç	ÀÖ¼_x000C_Ëk_x0007_ÀëÍ_x0019_ý:Ý¿þ¶tÙÚ°,@h_x0012_9îa*ÀìÂÉ]¬_x000F_@n_x001A_Ò_x0002_·_x001D_0À¤_x0003_È¡|_x0014__x000C_Ààlcß¹!_x0001_@Ñ÷_x0008__x0008_+ Àº¡Údµ_x0004_À_x0017_m._x0005_&lt;f_x001E_@LhÿÔÜ$_x0019_@ç_x000E__x0003_NºR_x001A_ÀWVtÝ_x0016_ÀAù:_x0012_D%@AâÉ_x0019_Õ7.@ûÀÕºN'"Àð_x0018_ (@8.&gt;-^_x000F_@¡ªÈà_x0015_À~oÈ§3À_x001B__x0006_VRu À_x001D_\ûY_x001A_	¼?¤Ë\±Ê%À_Rxt°É_x0010_@T&amp;0_x0015__x0012_z,ÀÔò_x0001_V24@_x000D_ì_x0019_N&lt;]_x0018_@_x0005__x0007__x0003_N¤ü_x0017_Àº&amp;Bg_x0001_À_x000E__x0014_¾Fãn1@_x0002_ÙÏ;_x0005_%@féy_x0019_¬_x001B_/@_x0005_r_x0019_v5Û_x001E_@ê2üÌöÃë¿_x001E__x0016_!_x0017_)@	9Ù_x000D_Æ;_x000F_@6ni_x0007_ß_x001E_@LÝ4_x0018_5_x0019_@3_x0016_ä_x000C__x001F_2@¦7¤ã¦Ò#À_x0014_U)_x0011_°&amp;@ßJ{]5?_x001F_ÀZRÖNº¯_x0017_@Zm_O  @h_x001B__x0017_¼ë&amp;#@$õ_x0001_ÉÔ¤ò¿=»¶/À_x001C_ÀcJH·_x000F__x000F_@n_x001E_×? -K!¡_x001A_À¬U¤7_x0016_@_x001F__x0015_ÖOã_x001F_À_x0015__x000F__x0017__x0003_@á^@©ë_x0017_0À&lt;[uÌ_x001F_J)@_x0004_w¤VîI3ÀVûñÜ'@B_x0006_¡_x0006_@hÞÛì_x0002__x0004_þà_x0004_@á×âÐ#@¢Çæ/S_,À­ÚÕ_x0019_þ_x0012_ÀhzZ_x0019__x001E_@6+mR$:@`ªOI_x000B_å?ë¼#YYï @_x0013_òVÒT/@r¸yÀ'Àv*VÁ_x000D_Ü!@_x0015_î}=¯$@_x000D_ZðR®_x0015_	@v%þåJ. ÀZãW³5ÀÌ_x001D_O³tó¿bv²c3Y/@:,BÂ_x0010_©_x001B_@eoÀt=Nä?_x001F_\_x0011_ý_x0018__x0010_@Æ_x0013_¸_x0001_1@}ßy5ä¿Þâoô»_x0015_@sÛ	'Ïû?ÕÔì°)ú_x0003_@_x000B_zK`ù8#À¨_x0018__x0001_c#À_x0003_ñé}DÕ&amp;À¿ë7_x0003_Ï£_x000B_@¸z_x0018_BÀb;À_x0017_à+ö#_x0016_@×?¥#é&lt;À_x0004__x0007_âÅm _x001D_@1Éïä6_x0012_ÀÔxÄ?_x001E_@ú_x0017_OJì+ô¿ág@²eC_x0004_@_x001D_ÇÀky(_x0001_À³_x0015_÷¥¥6Às_x0002_Ê '_x000D_À_x0015__x0001_ô±é»%ÀøNÆ¸3_x001B_À_x0006_¨iý_x000E_'@Úôxâ´_x0019_@4_x000F_eÍ6Ê_x0018_À¸ê$.tº3@Wz]Llç"À¦_x0004_bËå-7@¹¯_x0016_ï3#ÀÓ_x0010__x0002_Ãu|_x0010_ÀìÉ_x0012_xd_x0006_À4fç,Ô=í¿_x0019_ëù=eÙ_x0005_À_x000E_A¬2¬ß @B±å_x0006_2'_x000C_@Ô­_x0019_@¿sÚ;¶½_x0003_À_x0011__Ù_x0007__x0005__x001F_À×Ú_x0001__x0007_Í_x001E_À_x001A_¨_x000D_}P0@PW¯ñq?w2D¦½_x0019_@1«	ì3_x001A_À)&amp;o_x0016__x0002__x0006_{ü7@äÛÿF$D"@Ël'zþ_x000F_8À&lt;BUEò¿x_x0008_®2_x0019_@áWÎnX¼/Àa`t_x000E_%_x0002_ÀT_x000C_èîcë¿Y?¢_x0007_¿1À¢_x0001__x000E_º_x000C_@J8ë_x0003_RÖ,@ Î2¬t[_x0005_ÀßcT§_x0007__x0002_ @èÂa"á,Àdê4&lt;CÖ?ÄxýC^¬#@ÀR;_x0012_»1@0®ºæO_x0007__x0013_@á,1ÛÏ*#À:¾ófµB4À}Î¿ãl(@é¬YÊk_x0012_À;"÷}7_x001A_@îÉÁ_x0010_Ô_x001A_&amp;ÀP,¦Ù1µ#ÀîÕù:9$@ðégñ|_x000C_%À_x000E_É_x0004_L1w_x0008_ÀXZð_x0010_°_x001A_ÀQ:§Nn"ÀD_x0017_4_x000C_ÄÛÍ¿°ÄÄÎ¤Ñ)À_x0001__x0004_´µÿ½·ù¿ºIk*$+Àñ_x0011_¿0@6[_x0008_ý_x001A_ÀÆ²_x0003_ãô·.@_x0002_ü_x001C_AU_x000C_@Èp×ï_x0016_Àµ¦ôZ_x0001__x0014_,À_x0010_&amp;»Ü4û¿HD	T­_x0010_À~8Ã_x0007_íÚ_x000D_@_x0013__x0003_ÜÕnå¿*_x001F_W_x0004_òÈ#ÀÑ¹8û9@ã®V5}ì8ÀaÔcSZ_x0016_@âúIRd_x001B_@Æ¼PAEç?NDF_x0018_@&gt;º^7ö-@0¤)Îúg1@PØ_x001F_"´n'@89_x000B_'KÕ_x0017_À_x0006_Yô­(À~Þµso¨(@BXº~ñà?½$â$Vò¿_x0011_7Y¡y_x001C_@::q=Õà_x000B_À_x0001_Êbú­_x0016_À6yÆt¼9%À_x001A_ÿ_x0001__x0006__x0002_h÷?b_x0010_òÏÐC$À¨a_x0004__x000D_Y%À»¿.o_x001B_òþ?b·D_x000C__x000B_ÀÈÓÖ±¨#À_x0003__x000B_&amp;¼_x0002__x0017_À_x0005_F-tC7_x0010_ÀÒ\û$Àñ_x0014_e_x0010_Y_x001D_À_x0007_o~u)é?~Ù¯_x000F_\_x0008_Àê=ÉwÉÁ"ÀÑòót#@'l`33(@jxÝ_x0003_:_x0012_À/_x001A_Á¢%¥0@Kù¤³³P_x0014_@_x001D_~f_Âi,@óºò_x0008_!@hWp_x0011_q2_x0006_@Kç&lt;´_x0017_À¨_x0018__x0019_××_x000B_-@ËÆGÕã"À_x001E_oOö_x0008_ü'@BS_x0016_Ï]5@£°æ!ÀU¹^¨-!À×Hw3:«_x0014_@_x0012_ê«_x0014__x0018_À"V_x0005_ä_x0005_V_x001A_@Rï²¼E96@_x0004__x0007_ÒüXç÷ù¿_x0008_R1¾Nx"@_x0002_NFG®-ÀºDa9õ6_x000D_@-¼qm_x0019_Àö¾&lt;dV_x0019_ÀÔüÝ®"ÀÌ|å_x001E_È5_x000E_À{à×BÍë,@B_x001E_Zº_x0015_ÀÍÃ_x0019_ÙÌê¿½J®èvj_x001A_@àËéDÙK_x0016_À&gt;Z^­_x001A_	À=_x0018_ 4"@Æ_x000D__x0006__x0018_@Ç_x0018_Û`=Sö?]Ô_x0001__x0002_\1%@è0 ½!²Ü¿V¸º-,m_x0002_@_x0003_¢ÛD]\ì¿ÝÍGî%N9À¾_x0013_£:`¤_x0005_@Þ¥&gt;'Æ0@_x0008_vCzD_x001A_@7_x001D_8Cïû¿ävb_x0012__x0012_Kù?&lt;_x001A_Fxá_x001E_À1|ó_x0018_¿§_x000C__x0007__x001F_Ë_x0006_2@-_x0006_~0s7@ëéè3_x0001__x0006_$_x0003_#@_x001D_dÀ.s!@_x0006_ÂA_x0007_¬t_x001B_ÀHÌpphþ¿Y[_x0011_g¨$@_x0001_Á9$Àp_áÊê®_x0017_À¨ùéúb'@_x0013_ÌErRË_x0013_@y_x0019_,Ò_x0011_À¹k_x000F_7ï¿_x0004_} ³÷z!@Zñ`yü õ?­4m_x0013_ñ_x001A_ý¿xP=_x001F_­B#@R¾­"Ü% @V_x0010_è1@fuüùsÅò?z_x001C_XÕ+_x0017__x0005_ÀmÒ$Ú_x0011_¥ß?#Ï'Æ_x0002__x001F_ÀøoëìÖø?ÃRh2Ôú"@_x0010_¯½V÷.þ¿!â¸ø_x001A_ÀÚ©í.Ö0À@_x0016_Ø)_x000E_X_x001D_@÷à÷J®4@ C7t½Ñõ?ö_*:m_x001D__x0011_@Ñ_x0015_#á_x000D_û¿÷Ï_x000E_s¸û*À_x0001__x0003_îc\L	_x000F__x0006_ÀÙ2,ûI°_x0004_@õ"Mª3ÀÒtÙp­½_x0013_À_x0006_Uã_x0013_þæ_x001D_@¬_x0014__x0002_îk_x001B_ À;lsÀ_x0017_ÀÚ,_x001E_ÚCõ_x001D_À@¥gÖúÎ'@{ö¡þHð'Àõðë;¥G-À$_x0019_Ò_x0017__x000E_Àö_x001E_P­H©_x0003_@_x000B_Þí5_x0015__x0001_À¸ßµ©Ê*@yõË{æ_x0003_Às4ú8¤Ó_x001A_À_x0005_¹4EGc)ÀVCÑJb_x0017_@j¿Ì_x0010_ô._x0002_ÀªO{Jù§Ã¿®Z?Çô%ÀìÉ_x0017_ %/À2íÈ_x0002_Ó_x001D_$@¢g_x001B_g~Ú/ÀØ_x0002_[½M(.À_x0013_8)"t·á¿þ¾£MDä_x0012_@_x001A_¹é=_x001A_À%4@ß#.@d»Kµ_x001F_ÿ¿»ð_x0001__x0002_î_x0010_@jíë³6ÀÜ _x000D_£_x000C_@Ôª__x000B_Äw ÀëÁÂO_x0014_@HAÆ_x0015_lN.À[è¹qàç_x000D_À¾bÏï_x001E_Ö @Yl½Øæu)@÷í{Þ_x0012_ò¿¥Åïg$%@*íãÙLâ¿{ëÆR_x0006_Á,@àLu×A_x0013_@X_x0003_®´ì_x0015_Àÿ¡hß_x0019_.ÀL_x0002_P¡Ûç?_x0017_j|¼_x001A_@Ð©¢ë(á¿Úàè/¡_x001B_À*xasP_x000C_@_x000D_%Dï2_x0015_@Û´£M"@Û_x0015_¢¿K_x0004_@%ôÆ,±?QÉÅè#À~_x0014_c´Ö_x000F_$@°"®o%@é¯O\î¿ é!ÆM)@ê_x0017_ìú§ü_x0011_ÀgTÁG_x000E__x000E_À_x0001__x0002_VÀ_x0002_H\ø_x001D_@´÷¿1ÿ?_x0012_À~Ì&lt;;_x001E_Àç²®&amp;¸2@ü¯ãÇ9,À7Ñuô`u_x0005_À5~í_x0019__b_x001B_À¶_x001D_ý;_x000E_5@æ¼¬eÊ_x001F_ÀÚû_x001A_v÷ÃÀ¿_x0008_J%ûQóÙ¿s­% r-ÀFr=ò,_x000C_÷¿¬_x0019__Ýp_x0006__x0010_Àá'?_x000E_½Ã_x0015_@Ãmoí4_x001B_ÀÐ-ï_x0001_V_x0010_@ÃI6_x0008__x0006_®_x0008_@k"6É÷qá?vl#_x0005_æ§_x0003_Àå#©ÔÁá_x0005_@&lt;G»´&gt;_x000B_@e²Ò_x0005_ÝÂ_x0004_@Â_x0016__x0007_÷}Ã_x001F_@_x0017_·©%Àl¬§Ñ"3"@_x0014_³k»ò_x000D__x0017_ÀÌ_x000E_¢_x001A__x001D__x0012_ø?E_x0015_wkym_x0018_À.Uæ_x0019_ý"ÀtöÇÿæî?r©&amp;G_x0003__x0004_&amp;.Àtè¨Jê_x0011_@1ai¹Lc	@¢°ùÂÓ_x001F_@éàHK&amp;6Às)_x0003_EFC3@Ê+ÓÎz¶0@è£P]_x001D_÷?Õ»òyÁ'@æq_x0018__x0014__x001F_y+ÀÍºv_x001F_ý#@VN_x001D_´j_x0012_ÀÄ¸Þ³+@ü±ÛÐ_x0008_#À_x000E_.dsõÅ?6~â[¤Áù?ÛZ¶_x0001_¸¬_x0007_@Ø_x0015_ÆC]EÖ¿Ú_x0004_¤â'v%@§_x0002_Õ3&amp;"@i´jíÿ?ú¦ªþ¶t_x001A_ÀÑ_x0013__x000E__x001C_!@_x0014_¹Ì¨6_x0004_@_x001F_Þ_x000F_}"À9@3×¹%Èü_x0018_@ÛúÂ¥Èº9À_x0003_ÏÆ½_x0017_Áè¿4OìzK_x0016_@cÖó³Êg_x001F_@;9iEÅïò¿ô$ºüÎ_x0018_ð?_x0001__x0002_¬Ñ}è-@ü}8_x0019_Ì¦2À_x0019__x001D_3_x001F_ÛS5@.EføðÍ_x0010_À_x0016_±¬2F_x0015_@=V»_x001A_ê_x000F_@uì@ÅC_x0013_À_x000D_´ÊÇÕ_x000F_Àúê8}_x001D_'@EÖYkÓO_x0001_@3R_x000F_;!@èT_x0004_!_x001E__x0015_Àî9¢ñ_x0012_@eyxÕr1@ua_x0007_Þû¿k/i4!ÀÚ_x001C_¸´½_x0014_@æa_x0015_ä÷e:@ðÈ½X_x0007_,6@÷8DÁâ'ÀÄºÜzÞ*À(Q_x0007_«h_x0015_Àz¦w/_x0007_@_x0002_CI1IÑ_x0013_@&amp;Ús`_x0017_@Y_x0003_%¦²_x0007__x001D_À_x001E_Øø¢µ&amp;@ÄÛ;ñzÛ.@T··ª_x001E_@^ãGo¾ìé¿dL_x0010_@ì_x000F__x0003__x0004_ý×"@¿ÖrE:.1@_x0006_Çð)ÀVÔh_x0002_¾B(Àß@"b_x0012_ÀJND,n_x001E_@jy_x0001_¢¾1@^õiÉ½ À_x0004_yºt_x000F_7À_x001F__x0019_×-_x000B_8@_x001D_(_x001C_µ&lt;d_x0002_@_x0010_þééeQ_x000C_ÀJ(_x0013__x0016_{&lt;_x0007_À"x_x0017_Û¼7@7d~zaE!@ú¨Éx]P_x000E_À°;ÏU}_x0015__x0010_@_x0006__x0014_ÇÄ_x0002_n&amp;@z_x0003_ {Ù82@&amp;ÂÉçÜ_x000D_¼¿¢Ú	KYk$À1_x001E_µ_x0007__x0018__x0015_Àò§ðÞTÃ/@¦D'º½:)ÀÇZ _x0019_5_x0005_@""xÐ|_x0006_À÷éÙ_x001D_Ð±¿'_x0018_¤q&amp;@a;AJN?_x0006_d:´´_x0012_@²Ôa_x0008_ªò_x001E_Àä$î}yñ?_x0002__x0003_Øo{Ï^z_x000D_ÀÞý8àåÃ_x0003_@ª¨^ªÁM_x0001_@Â:Në%@ñW0çóþ_x0014_@Ã'ß!H_x0005_ÀÇ_x001C_ìSä2ÀYA±lN!@ärk¬N_x0003_@~uO×_x001A_@øm_x001E_ü9ú÷¿ CM¦ç_x001A_À9å¿&lt;&gt;ù?u_x000E_oë22_x0016_Àé´ptW @¯_x001D_(~3À:~Ò_x0017_G(À_x0012_ñ_x000B_Lß_x001D__x0003_@Yýgm_x0011__x0007_@`?ñoÎ_x000F_ÀRÂX&gt;Í_x0004_À÷öøËbà_x0013_Àôh¹`×"À_x0005_¥[æÐ,ÀºÙØÿ_x0003_ÀÅ³:S¨%À&lt;_x000E_Pîä_x0018_@_x0008_s!¾v*@"7²&gt;Djê¿«ÔWþØ¿&amp;9¦+_x0003_z'Àâ¾Tþ_x0002__x0003_É¡_x0008_Àg÷÷Ë´Â*Àw°¿bÕ_x0010_Àûýçg_x0004_À+bnh©u_x0004_ÀúÝ ïé_x001B_ÀC7"5_x0013_À¤4JqW_x0019_À^pÒLEâ0@¼Ynf´"@Ö0_x0010_ÀØØÔ~E©_x001D_À´U_x0010_¸Ñº_x0005_@Ðâ4£_x0016_À[1ã·¯ö?:\QkC_x001B_@)/^¨7_x0016_-À_x0001_§_x0013_,qù?iÁ¼í®ÿ3Àð_x001B_ë_x0012_d¦_x0015_ÀPP¿K_x001F_ÀY_x0008_-Á´_x000B_'À	ço¤Ä_x0010_@"ÁCÜÕ#$@pôÚ#_x0002__x001A_@p_x0015_ÊûÅÄ À(_x000E_òß_x001D_À#ÀÏc¹d÷_x0012_ÀÇú)&lt;_x000B_ÀÕ¡Ê*¤'@\^ÙEÀG_x0010_@]Xk9Øª?_x0001__x0006_å­ìCý&amp;@éÓµ_x001E__x0012_@ÇTE¾_x0015_Àße,_x0016_cJú¿P_x0010__x001E_$3_x000B_À,"¨ó_x001E_@PJÒo_x0014_ÀÔpFF ÀþY35_x001B__x0007_À5ü_x0008_9Ë×_x0011_@#g#Þ_x001C__x0006_7@Ð_x000B_¦È©_x0003_ó¿Ç_x000F_$_x0004_&gt;_x000C_â?¬ó-_x001D_N$@9K/_x001C_n#@}ÐÃÉ-£!ÀlÅ_x0017_jÄ_x001E_Àk?#_x0004__x0005_)ÀK3ãïÄð?7Â%ÁP2Àè'l_x001D_ä_x001D_ÀüNðÒ_x0007_ÿ+@cß.¸_x0011_À¢Ý.!µô?ñq_x001B_J	ÀiÌ('£s(@#¨Ëk_x0002_Ú @ÜDâ­z1À«å_x001F_óÆ¿Gw¢Mm%@¶Cÿ_x0010_Óß?c0¤_x0007__x0002__x0005_n$À°ß÷s±_x000E_Ö¿íe3@t§IÆb~0@Lãæ:Ü_x0017_À4×_x0016_b³¾0ÀHk»_x000B_a&amp;_x0006_@ÜR8X_x0012_(@åÕf3@ú_x0014_Ã6ß_x0002_ÀNLuü¾Ú_x0001_ÀîòÆ2i_x0013_@û³Ò'|_x0014_Àk_x001A_ã«ì_x001E_@¢yX¶_x000E_@u"?_x0007_¦gÁ¿ÑÿÒ!j×¿_x000D_Q9´_x0015_u_x0015_À$~PÂ_x000E_¬/@ÿ¶Àç_x000D_@_x0008_tV_x0011_Õ`Ä¿_x001E_ÛË/À´Ó$r¸_x0017_Àï2I|Ñâ¿®_x0003_i_x0006_qñ_x0004_ÀÅë[_x0005_Ël6À»zïè+À_x0015__x0016_G?ìC_x0010_ÀÿY7»ª£¿0&amp;þeù*À_x0003_×±Äq_x0003_&amp;@âAïQ=Ä @_x0002__x0004_âF&lt;¹ ±%@_x001A_¢Õf¹Àÿ?G7¼«&lt;J&amp;@$_x0019_Ü&amp;À_x0010_@:e_x000C_#%v_x0001_ÀÖë°ë_x0001_Àv.Ðù_x000C_)ÀA(=êè_x0014_(ÀgóLÛò7æ¿Ã&amp;O$@_x001C_c×_x0018_¬^ÿ?/Ç­n_x0015_!À-NèIct_x001C_Àà_x001A_]Ì_x0007_ã(@[)S dé_x0012_À+ªcÐ,@_x0014_ÙBÙ_x001A_­,Àª8®®zö_x0016_@d_x001A_q_x000F_Ü_x0019_@_x0004_a\_x0002_~°á?Âé_x0010__x0002__x0010_Ùð?èx´T	Àç_x000B__x0019_E_x000D_T_x0003_À*{ïÓ°}#@ºE@c_x000B__x0014_@ÊoÏö_x001B__x000F_@_x001F_Ý@ù_x0001_(2Àª\Ð_x0019_ÀÄb«\æ;ë?û|	_x0017_®}2Àðÿ¬õ%@ýHøO_x0001__x0003_Oë_x0012_@Ú­&lt;µ ?&amp;@iä%uo5@`RxÕã°3@¢^5I_x0017_&amp;@eÂ-øç_x000B__x0011_Àô_x0013__x0001_ö'Jÿ?_x000F_V!G-ÀèÄÏNg)_x0002_@Ê-Ö­¸º2@_x0019_\T~T¿7À÷mDQË_x0010_@®ý_x001B__x0003_ÀQ_lI`ú_x0012_@MØ¬_x0006__x0018__x0002_À_x0015__x0006_q*)4À¶îàú¤_x0017_Àº7©+N_x0008__x0019_@|_x0016_+Ä_x0015_ÀsNÑm_x001B__x0018_Àávn+R"@µB;×ÅÂ¦?±tå=f«_x0008_ÀÜV0[#_x0014_@Éfk5%À®ÌQ=_x0011_@¥_x0012_ðtÈ!ÀÖ¨fÄe_x000F_ì¿mªbTÕ_x001B__x001E_Àc/ÓQ0ç_x0018_@(à;Ã_x001B_Ñ5@0¿Êé_x0003_*@_x0002__x0004_Áå¯ä_x0013_@k_x0010__x0003_º_x0013_@Trüæ_x000E_À7_x000D__x000E_û_x0019_ð+À»Á(|!@ïaK_x000C__x0014_3Àæ¾_x0013_[y_x0003_@4à_x001F_ÍÃ0 ÀK?û!)Ç¿&amp;5_x0002_ImW$@øw)_x0017_@ÔV£_x000F_¤S_x001F_À0T0â:Ö*Àb_x000E_±lò%@ì_x0015_ÌzÌ@@UÍØAÓ_x0018_"ÀdE»^é½î¿"zÇwöÁ÷?b&lt;_x0007_A4%À½}WÀ|ý?ð«_x0007_T_x0012_@EQmºÿ_x0001_@ñú¸_x0005_O_x0018_@`åt_x0011__x0004_ÀYÞW_x0005__x0002_ï_x0013_@S:#¨û_x0013_@_x0004_F}}Ñú?­åÁm#_x0011_Àæ«8_x0018_W ÀÜÝ_x001E_¡_x001A__x0019_@üJöe!Þ!À_x001C_'Õ_x001C__x0002__x0003_T_x001D_À´{_x0018_çl0ð?ACÈºu5Àésï^c_x0008_Ç?à»{!¥Ï_x0019_Àx_x0005_9_x000E_0@üµd¨ý_x0007_@°t+M&lt;ÀõªÎ4ð_x0019_@_x000C_Ð&gt;ú\Ä%ÀB-~/ÎB_x0012_@yNÌ¥à_x0018_À°I®vH)ÀlËÚ\NL'ÀiÌ_x0005_M_x0014__x001F_#@ÛÝ._x0002_P"@íxæt(kú?´38$À_x001F_=ÖÉZ?@©1¶+@7_x0005_VÕ_x0002__x0011_À:*_x0015_Ì@_x0014_@¬c_x0003_é_x0001_À_x001E_µ2_x0014_It$À*_x0002_Ó«_x001F_À_x001E_ZI._x0015_1À_x0010_ZÅ)Ë_x0010_@Þó-T"T'ÀÛ_x0008_Y&amp;_x0008_þ¿¸¯¶MW1À{ê_x001D_ 'w_x001B_@)Ö_x001F_z_´_x001A_@_x0002__x0004_ü_x0016_b_x0003_ö.@Iç2Q{._x0016_ÀÜbÄ(: @ÃzáIÈ!"@4iô:3$+@ÄâÁ´ñ¿È_x001A_õ&amp;&amp;@äëlz_x001F_5_x0018_@5eûí(1ÀCíoí¨_x001A_@^ód3½¡3@Âíz,Ü_x000B_ß?_x0003__x0010_ç7v|&amp;@%y(_x0018_Þ÷)À_x0016__x0008_a_x0016_&gt;0@_x0004_ä_x0011__x0019_&amp;_x0003_Àf6ª_x0016_õ_x000D_ÀzÔ_x0008_M£²ú¿Ð_x001E__x0001_$_x000D_6@&gt;Æ_x000D_. 7@þ_x0014_U,ª_x0017_@_x0018_oúaã @ö1ï,UË?j1_x0018_H)ï?ª¨_x0001_K#@{Öe¬%ô#À_x000C_òÚ_x001C_±2À_x0004_·Ô_x001B_¤D0ÀÔ bPáð¿SÈý8_x0018__x001B_À¢ÄÁ%N¡_x000E_@E1ø~_x0002__x0003_µ=#@hOé£_x001F_@Ç©Q&gt;¢ñ¿_x0003_Ìª_x001C_Æx_x0008_@\ÝÑ_x0015_xæ¿_x0017_l(#ú_x0012_$@_x001F_D_x0011_}Z_x000E__x0008_@«_x0017_ï_x0010_Àº¿_x0004_{è&amp;@ØÍn"@¹ý4¬6E)À³'åÕ¡_x0013_ÀÞ _x000C__x0013_@þ3ÿî²Ë_x0006_@îsE%hQÚ¿;ï9Ã÷¸è¿£w´Å_x001D_@8(ýEãu&amp;@6#É*%_x000F_@_x000B_â!Dg'ÀùÙp¼_x0018_g_x000F_@ÿ"2L{&amp;@¶_x0016__x001B_éç_x0011__x0013_@R¥aF_x0017_@Ö­½__x0005_4@âO=©\_x0012_@ô'Å_x0015_áì2@_x0015_éÁ4´_x0015_ÀÒF+;P_x0001_5@_x0012_Æäº_x0015_Ò'À©:ñ?oº_x0017_ÀègÁI¢_x001C_ì?_x0002__x0005__x001D_ß$ÙX!_x000C_Àc_x001D_ï'@òë·}ïéÿ¿_x0004_EÕ(Ïè @bJcê7S_x001F_@4Í}äJ&amp;ÀI,Éïä#@f,ÙàÂÈ_x0011_À¼_x0010_×_x0013_Ä_x001A_À_x0015_×*5_x001E__x0019_À_x0006_h_x001C_ÿûü?¤+ÓSVµ¿f¦Ú¸ÁO_x0013_@Ó®îßÆGý?A÷Ô_x0015__x0019_¸+ÀL@-çô_x001B_ÀÂK,@d_x0018_¯È_x0005_)0ÀÉ^J_x000C__x001F_@_x001E_Ín_x0011_h&amp;@8_x0017__x0007_«§_x0003_%@sF­ÿ¿W0@ëÑ(_x001B_/'@_x0001__x0016_xÇLù¿¨L9LJ£ë?0ý¯J&amp;¢6@$_x0012_ý·¯Ç'@0Ðá¨O.@ÑG(¿I"ÀF_x0001_9}¾ð¿Ù&lt;^n_x001E_@_x000F__x000D_Qe_x0004__x0006_À©.@_x0012_Q{ÿÅ_x0019_ÀþØá~ç,À8Dycµ1@å Éìh*_x0013_@_x0011_A_x0001_äu_x000C_$@ÿL_x0010__x001F__x000B_(À®dÇÔ´!@3 7`.|&amp;À°õµ¶F9-À_x0018_·_x0003_	Á_x000D_À*¡ÚoÕ	À_x000C_£Ï_x000E_yÉø?Ë_x0011_MZ^y+@ÌHõ.`_x0017_À_x001A_J.Ô_x0019_@ÇC½_x0011_Zú¿bà­~2n ÀÙÜ%ö_x0014__x0011_ÀâÕ	Î5À°=O_x001F_a@À±C_x000D_,_x000F__x0012_@ÉX¾_x001B_|_x000C_@ÚÍãÖ¸\_x0008_@}_x0017_ß_x0005_Ã3À|x Ä_x0016__x0002_ÀE`ÐÊ´Ô¿4_x0008_´[[lð¿+.©Ùè!ÀÆxÒ_x0017_9ÿ_x000B_@_x001D_'_x001A_]ç_x0011_ÀpXü_x000D_¤_x0008_0À_x0006__x000D__x0004_e²Ù&gt;ü¿ØeÏäZ_x000E_Àó(U7Æ+À_x000E_Ñ_x001F__x0003_fr%À(_x0012_á_x0015_9Ð_x0017_À£@Q`3_x0008_Õ?Á2_x0001_J40@®67¤g¶¿¬_x0011__x0010__x0002_v_x000B_%@¹x¬#,ÀY_x0005_Í5=,ÀÂ©_x0013__x0013_-@¢m_Ïy÷¿Ü¿f_x001A_&gt;_x0002_@:ÏL¹_x001A_"@¢á_x000F_rÊZ(À¾TRa¯_x000E__x0011_@«o=_x0013_Àý;,"y\2@¢1_9Í_x0016_À_x0007_/7.ü3@ïC	þé¿ uû_x0012_ðI"@iË{s-"ÀGÙ6Ìà_x0002_@\Ûa{Øï?_x001A_Æ62Ñ_x0008_@úX_x0004_N:\_x0011_@ÉLÝIl+À¶PrÁR_x001E_(ÀÙü_x0005_£_x000C_'@_x0006_y	û_x0001__x0003_0Òé¿ô_x0012_Öý_x0018_H1À_x0013__x0011_ïC_x0017_®1Àf«¦Ý·U2@É_x000C_VLQö_x0013_ÀÈìá*ù_x0001_À*¤æTvÚ_x000B_@Xbæ_x0015_(_x001E_Àa²³Ç,0*ÀYúA1'	"@_x000C_*ÂÊ¨_x0018__x0017_@ç{³oÜÂ_x0011_ÀÂ_x000E_BÉª-#ÀV(o^CP*ÀXËB_x0002_B6+Àn¼°üÝóÚ¿kq¹þv_x000B_À_x001C__x0002_^	]ø_x000C_@/ã+·ø_x000B_@é¿Ð_x0018_8Ð¿ÉËRkd#ÀüLv#g_x0013_@°©®¾$Éó¿6ìyÎ×(@´|×	ç_x0006_!@h_x001D_ëÛ_x001C_@!_x0010_Z_x0007__x0014_@vb_x000F_(_x0002_1Àâ Ù[_x000C__x0001_ÀN_x0011_¼û·õ_x0014_ÀÑ(ÜA"@h_x000D_k­_x0010_@_x0003__x0006_~Ôëðù5_x0002_À§_x0011_-7Àjà_x0014_;µd$@_x001A_õùwÝsÕ¿EÁQúxC)@ÞàÈ¦Ä_x0003_Àèßºåú%@S_x0011_º&lt;L3@6°x_x0005_&amp;À_x0018_+_x001E_¬/Àm_x001A__x0008_¿cè?hè_x0003_7²C_x0016_ÀÈÕ¦U_x0002_S(@Æù_x0001_ú_x0004_Ã_x0013_@Ä)ûd_x0019_@Dº¯³Ï_x0017_@ï Âû5_x0017_ð¿_x0005_OOª_x0016_%@`ì¥i_x000F_õDÀ¬	^d´)ÀxÍ. Ñi_x0007_@_x001F_wÃ³D_x0019_@+_x0014_ê¦é!@­&gt;Æp*Í_x0011_ÀÇÂõaå_x0008_Àì&lt;C¦á¬_x0011_@k&gt;Ü²_x000E_À_x0010_OÃêd.ÀÚ.¬b(Ã!@h_x001C_jø¡H_x0018_@õ}ÇÊìô2@rwïÃ_x0001__x0005_`_x001F_#Àÿê_x000D_ºü¡é?¿mù*Ò_x0001_@ùdê*"_x0004_#À0ì=úâöÃ?Ôhÿ°r=,@^/Y£Ç_x001B__x0003_ÀøY·_x0007_;_x000F_ÀQaTÿc	Àb-?Íw_x0018_!@wúÀV_x0003_À_x0010_Áö_x0010_r	@!¶_x0012__Ns_x0001_À¦çõ_x0018_Àg76_x000F_C_x0003_!@&lt;Ôôö"À&amp;6W×_x0016_ú?_x001C_²òÌ*_x001A_ÀdA¥»_x000F_&gt;ò?_x001A_ïY_x000E_G_x001F_@ãJvã-Ï¿Y³ûß:_x0017_À@:	_x0010_Ï#@_x001B_ÕMÅ À_x0012__x0017_D«p_x0001_@RîôOû_x001C_À¯*¿ÿ_x001D_@.07__x0006_ÀÉ_x000E_ª_x001D_	ë?_x0002_(ï¥£n%@_x001D_v¦¸Ú_x001C_ÀHÝ`4}¢_x0018_À_x0005__x0007_P@Ç6æA5À¢_x0006_ÚöÅ]$À_x001E_êBÿ¡Ï$À_x0006_è¨(®©_x0011_@£wµ_x0011__x0005_Î3@îø2@ÑP!@©ùQ§´Û9@ÔÆu_x000D_Êå?S_x000C_¢Ïzf1Àfùò}#â+ÀÎGûe1/@&amp;îwR _x0013_@«Õ1_x0019_6_x0003_@§eZÆ¢@_x000D_Àà1_x0004_ë_x0019_@_x0014_º|Øk«+À7M`¼91û?"_x0004_ÖXu_x0002_/À&lt;_x0002_ð_x0013_$ª5@_x0010_Ef"Ø$@e«Ì@"5ý¿S$om Ê*ÀÁ×gjy#@ôBß_x001F_ºÈ÷¿¡cÖ±21@ ­eÀ`_x0001_Àµl_x0006_h_x0008_À=_x0004_ÜÞÈ$À_x0006_GµpT_(@hÝþáv+À¹F»¡ó62ÀüÇBø_x0001__x0003_)Bó¿Vá®v½Ç_x001D_ÀH_x0014_5v¶)@Þ§º!¨_x0019_Àp_x0008_k4ÀfíTü¾%ÀÌîµÐæµ4ÀÉ7¸$îû!@Oý¢vqü¿þ_x0004_îL_x0019__x0012__x0008_ÀÂ²ó¸ds"@²Ç_x0011_&amp;1@ã¢ ¿_x000F__x0012_@Ïó±=_x0015_ @_x000D_­{¤=_x0005_@(_x001E_²2ç*_x0012_ÀÝ¦6ú_x001D_Àèxvm¹)"ÀÒW¶ (@çà&gt;ã¿lÔ4¹_x0015_;_x0005_ÀG×ö}Èî_x0015_À9°°a)@Çt[&lt;_x0019_r$@z³}E9ó_x000B_À·¹\ÈTó¿YG½Z7_x0002_&lt;À_x0007_À_x000B__x0002_úx1@¿@!¿"_x0011__x0019_ÀP½j¡?á_x0001_@a_x001D_:[N_x0019_2ÀduXÈ_x000C_@_x000B__x000D_¬çÅ«Ë_x0010__x0010_À9rÏ_x0004_§¢,@_x0005_èÞ:¡_x000B_@_x000F_Ð+°_x001D_À_x001A_ÿ_x0007_­m_x0011_@ 4a`_x000E__x0015_#ÀAÂµí_x0015_Öá¿¶Á«¹_x000D_ ÀìV_x0014_©çô"ÀÆ5ÄSæÅ_x0001_@¼RÎË_x001F_8@_x0018_:_x000C__x0018__x001F_ø¿aµk¯½_x000B_À2i&amp;_x0008_3ã?$æ_x0015_0Ýò?êumo_x000C_Àñ+_x001F__x0011_Àè¢{l_x0017_@`_x0005_³§_x001D_+À_x001C__x0003_ò OL_x0019_ÀF;Ë_x0006_@x¼Ö_x0007_O@@þ_x0010_&lt;M_x000C_îë?5*]Àæá_x0010_@õùóÜ÷. @RÜ_x0007_¿5ÀÉ4Ñ_x001E_	_x0008_@\&lt;_x0001_ê£)@dñ_x0001_Ø¹z_x0002_@64	çR	@ïsÑ_x0003_%ÀÂtá_x0003__x0004_y_x0001_@:Ä3}Hû9@1£_x0001_?_x0018__x0014_À0_x000C_Ó3ð_x0003_þ¿ _x001C__x000C_Ö*_x000F_À_x001D__x001E_B _x0017_.ù¿_x0001_ÜÊæÑ¿3ÀD¦â&gt; @H__x0005_®pý_x0017_Àñì/_x0006__x0007_Àä_x001E__[9*@_x000C_ú°û+ú¿X¸Áùî0_x0013_À;*ÌR£¤¿¿÷·`$ü?q®²QÓ_x0014_À¢êÿ;=))@½IEÜ®_x0010_.ÀÊüX{Àr&amp;ÀoCRD!ÀQ_x0007_%5_x0012_@ÚÁ±éCb(À_x0008_¡®§_x0017_À_x0002_¦_x001E_2àÝ'@_x0001_!LÌGu#ÀSmÜ_x0001_£'À¦ã/	`°_x0019_À ÓûhË)@´?&amp;³Ö7'@_x0012_lô§5/(@_x000C_ÐaÎÞûÝ?­°T¨'À_x0001__x000C__x0003__x001B_¿;îÒ!ÀòÜu_x0019__x0005_l_x0017_À¹ýíêÒ	@0Y_x000E_²*é¿*Q}_x0018_	@_x0011_Ào{_x0004_L_x000F_²&amp;ÀNÞ_x0018_¡´Ú$Àè&gt;O_x0019_À_x000E_Ó&gt;1%@l_x0010_4t6-@_x0014_.þÒ_x0008__x000E__x0002_@DûY'÷,_x001D_@Ê_x001A_¸_x0013_*@_x0004_R0ü_x0012_À-ß¿¢À_x0007_À³c¡R?e$Àl_x0015_¹"kK_x000B_Àziv1_x000C_0@Än¯E×2_x0014_ÀÞñosçà?Î&amp;Fö.	À_x000D_=.@_x0012_@újk_x001B_[&amp;ÀÜ¶wJx_x001E_@ûSXäÌã_x0019_À®=ÐÈçá)@J!hQ_ä_x0018_ÀäÄ­r3ö À,c¼00i_x0006_À"_x000D__x0001__x0018_1ÀÛôAÎ¨_x0019_#ÀÎ _x0007__x0008_lÔ3@_x0003_¨E`_._x001B_ÀGÔÃ1_x0012_êó¿0=&gt;4í @À1ä}ró¿Hÿ.©_x0019_@ë_x0002_$bf_x0016_%Àª¡IC1ü?kÂä³Þ_x0001_@ö:Ì¯R!@ªu ël3 @V»O_x0017_ÀlÓ9ì¼:_x001B_À¡§Ò_x0010_ø_x001C_À,Ç(_x0001_1@ÿ·¹¿Ð0@ó¨¸Å_x0012_ÀÉo[_x0008_]B@sßJ§´&amp;_x0011_@»_x0018_áã\!À_x0007_éþ=àå?ì-_x0007_8_x000E_@Om_x0014__x000E_5Ã_x0001_À¶Ýÿ«_x000B_ç_x0012_@	_x0002_cñ_x0006_Ì,À¢AcVÅ_x0013_@N¬b+?,@_x0005_aOÓ_x000C__x001A_À¾$_x001A_y&lt;W,@½f#~_x0004_ôå¿í_x001E_¼Z_x000F__x001D_@ç'}:±®_x0003_À_x0005__x0008__x0016_ Åg@_x0006_ô¿¨_x000C_!¯îé¿_x000D_þÃ_x0012_x£_x0005_À¼Æå¹_x001D_y_x0017_Àb¤ßÃà_x000D__x0016_@nÏÊ.)@E¤þæñ$@7_x0015__x000D_H5³ö?$Ó÷öW0@Ð²Ö&lt;A_x0016_@Ìÿ_x0013_8Z¸+À(_x0019_£a£ñ?õè-G_x0010_@ÿ	Þzo_x001A_ÀÄ_!@&lt;ðê_x0017__x0007_!À_x0003_?_x0019__x000C__x000F_ÀÇl6F_x0002__x0017_@_x000C_&amp;TE_x0016_«_x000C_@ÊÝ_x0010_s_x0010_Ú$@.zuÿC_x0001__x0019_@¼¥0].2æ¿íh±_x0006_&amp;ÀÎ£_x001C_÷~ë_x0004_À\úà°Ð1ÀtùÙ_x0014_îú0ÀYeÉÅ/ò-À&lt;_x0013_8´_x0013__x0010_@8Dð¹ïF2@gDU{$@$D_x0003_°ëý_x0016_ÀW_?_x0005__x000B_	ð_x0006_@_x0008_ÃÅd$3ÀßW_x0005__x0013__x0016_À_x0011_À2@_x0016_ïù_x0019_À7Ñ¨Þe'ÀMj¬_x0014_=M_x001C_À_x0012_FèüÀ1À[Ù® Ä_x0011_ÀØ1Zr¨%À3_x0015__x0004_íz_x0011_@ãFÍ¡_x0003_8@_x000B__x001F_°Q&amp;Àí¾ï_x001B__x0018_@Je_x0002_F;À	!¿_x0001_Ëï(ÀÄþè;ö¿ÃiK*À¶Y¼+1û¿S·u±Y_x0010_Àa¬(¬0í_x0008_@|_ø,«_x0012_ÀPn¾Cßí?*µ5fOØ?"¥_x0016_'s_x0016_À4æÂÀ_x000D_!_x000F_@i¹æ_x0007_	@Wú2Ê#Å4@Öv_x0006_5.,À¨_x001C_¬|} @[W6ïW0@Üu$_x001E_þ¬_x001A_@z_x000E_Ä§äÛ_x001A_@_x0001__x0002_ô&lt;är$@L_x0001_`éÁ_x0018_À¢c_x001E_½*ÀÀxÛ_x0003_Ü_x000D_Àü¨_x0011__x0017_â¿§±ÄKÇ%ÀðÒøyÒ²_x001F_@XáÛl¼m_x0008_À_x0001__§_x0015_À6³OFmP_x0004_ÀNÁ_x0015_EFî¿I3ZG_x0011_Àf¶;_x000E_f&gt;_x001D_@{Ø_x0006_#÷D9À©/jæõ1_x0012_ÀJ`\²2í?Ô*êf¬_x001F_@Ø_x0002_RO²-"@_x001C_^YÕÇ_x001E_ÀvO_x001F_±_x0005_»!Àc_x0019__x0012__x000D_R_x000B_@_x000C_Ru&amp;À*H_x0018_ßÛ?s&lt;¯@¸» ÀÈ2~ú&amp;ÀÍéq_x0004_}'@_x0010_äî·_9@®ÁNí²y_x0015_À:µÚïÍ9ã?Ày5þf²ü?¨«Ê_x0008_S_x0017_@3&amp;ü_x0007__x0001__x0004_Í÷ø¿EÌ%Ø¿Qk¬v`Ó2@ _x0005__x001C_Ð¥Y_x0003_@ÅÞÛC_x0018_(À(ÀÙ_x0011_?@&gt;ï¾¢_x001F_Ú¿vOkb©#@Äß-¸Ü+@0ÂMù`,@_x000E__x0002_ë=äT÷?gJ@OG_x001E_@^Y\+ÏÑ_x001F_@S`eÊÊg!À¿$µTÿ_x0017_@"ïqa.§,@f·§ý½_x0010_ÀNeÚ2_x0008_Â	@|W'sp_x0005__x0013_@îWNÕâg_x0014_@j&lt;Â_x0001_@_x001C_ú_4:(_x0001_@é_x0015_ó_x000C_#À_x001A_Îaû0@_x0014_¹åÙÄ_x001F_@kÛ"(#ÀÜÅy5)À!ø9äÐÅò¿ä¼Ç}ÍÛ?×czw;@N÷Ý\ @_x000B_Þ ¶ _x000B_@_x0001__x0005_V ýô¶_x000C_À_x001A_Óñå©ï!Àü¼ ©^_x0010_À/áÏ¼_x0017_ò_x0013_@A¸_x000E__x0007_¬'_x001E_Àze_x0016__x0014_@é_x0008_ñdH_x0003_@-KÆ_x000F_©H!Àcåõ_x0003_Nb_x0018_@`ìâÆî!@9üÓw;1@#³ö_x0003_96ÀÅ+a_x0017_,J/@-ë!_x001B__x0010_J @É#J¯ÐF_x001A_@³·*B_x0017_Ä_x0001_ÀoÐÝ¶%&gt;À_x0019_;ÕvÝb_x0014_@¢p_x0005_åDé(À P+î=_x0012_ÀÄ^·Pñx$@u_x0005__x000B_d&gt;ò_x0006_ÀGªRêe_x001E_@8³Fä_x0007_@,¸5@*f_x0018_*ñ¿ _x0011_%_x000C__x0013__x0012__x0018_@ìñ_x0014_íçï?þÈ_x0002_)[Þ_x0012_À_x0017_Â«û;%À_x0013__x0016_a/HÛ_x0004_@!Î.ð_x0005__x0006_V3À_x0004_udÛ_x0002_À§û&amp;Ý\(ÀX}ü_x0019_'J_x001C_@²ÁÑä§Þ_x0005_@úx°-_x0010__x000C_ò¿H9ìªÛ_x000D_@_x0016_·^r/G&amp;@F¨öÃ_x000F_X_x0018_@»n_x0008_I$@ò;&gt;_x0001_ùí?Ü_x0007_¯Ö_x0011_@sê_x001A_±B3_x0019_ÀwÑ_x0011_ @_x0008_»kÐ_x0005_0@ÔÐéêÏ%@(oø1ÆD_x0001_ÀªÖ)Þm9#ÀT¿Àq#@Å3ºÀ^_x0011__x001D_À¯GÅ&lt;Ý_x0011_@»¾J_x0006_­_x0016_@,ZÉ_x001A_@F6Ú=ø_x0003_@,ºñ}¦)@þfSh`P_x0016_@®Î_±\)@n+¬à_x000B_ï_x001B_@ÎKÜ|»&amp;ÀX_x0005_Gotå1@_x001B_º_x001D_l(ü_x0011_@:èí*ÃØ_x0002_@_x0001__x0002_:llDÇ_x0011_ÀÎg¼]_x0003_p_x0015_@Ë~_x0008_4_x0010_ÀCßh® ®!À¼ì_x000F_Õ*$ÀÖØ¡x"P_x0014_ÀqâVÿ_x001D__x001B_@ë_x0002_þïnk_x000E_À¦Æw5ö_x0012_ÀÛK!î«_x0006_@GÑjÆ	À ÑÇó°µ_x0019_À0T"¹?É°_x000D_9l"@_x0002_»y¡[_x0017_Àö}_x000E_7ç£_x0001_@åd¤ú_x0014_Àº*"r_x001C_@.&amp;J(hF*ÀQFßù#ÀH7YÖÁ§.À_x001A_þ=8²Ð_x0013_@1ÝòJ/À_x0007_ç;U&amp;@_x0006_à_x0001__x0004_gª!@ÃH_x0001_((X_x0004_@ÀYe(Âú¿ùÅEÔ@E)@ù4¬Ôâ_x001D_@BU_x001C_Äº%@¨U¾ÈÍ_x001C_Àc_x0003__x0002__x000E_ã_x0001__x0008_@_x0018_H_x0007_ø_x001D_ö?_x001A_¡¨ä°_x0004__x0003_@_x0008_øTÌ1")@ã.c_x0003_\Ð¿¯fñ7Ú9À¬5SE4ÀÅ,	å=#ÀfdQ·_x001D__x001F_Àü_x0015_z9_x000B_b&amp;ÀEnkÒ3_x0008_À1_x0018_»¦U$&amp;Àü_x0011_¾¾3,_x001F_@Zâ0¬ÓiÅ?F&amp;m*èâ_x0011_@¤S_Q_x0004_å'À°@³$äk#À¾¼¥á#)ÀÀÝQa_x000D_)_x0015_À~Y·Ø©É_x0012_@Ûù®_x0019_'ñ-@¬_x0005_æ_x000E_þ?ú¿ËþªÙn+@¬»¼_x0006__x0012__x000C_À'éï~eZ_x0013_@øÅ_x001E_@&lt;!_x0017_@Ï+rÉ#C6À_x0001_¤¥«(ð¿_x001E_Ã;ÇP_x001B_ÀåÞ90_x0001_°÷?xü¢üpg5ÀvèÑF_x0006_ö?_x0003__x0004_²âÿTáã?Ylôf_x0002_@êà;=½Fó¿í[yÉC_x0012_À_x000B__x0013_;"P(À¸2mÿ²¥å¿2ÁÔ§wD'Àxó~¿À_x0005__x000F_@4XSz_x0014_Àú­ÂÚ0,Àf_x0006__x001F_ýæ_x0003_Àüa_x0015_S¾Û'@;~j_x0008_"@¤ù_x0002_	Ûò"@C/|QÕ_x0013_@V´¨µù_x0019__x0006_@H¶:í¿Q¸_x001F_uÙ_x0005__x0011_@ÿÀ¬Ø]_x0006_4À@ãÅ@Ks3@)õß_x000C_C,À&amp;Ëz_x0010_S#À_x0001_íu|_x000F_?ø¿nqkÁI_x0002_@/	Ýþ½_x000F_%À¤²"?ûo$@ ÚsS&amp;À¡äÄ(%@üI±¨H_x0014_+ÀÊ!¶+ð_x0002_@æçöz./ÀjV÷_x0005__x0006__x0003__x0017_ÿ?¨xYÍ_x0001___x0017_À_x000E_ü n¢ý?Æ_x0018_*"_x000B_(ÀI_x001E_²à×_x0016_À;Ç_x0014__x0017__x001C_@ð_£s4_x001A_À¤¼ y[(ÀGr²¥_x000C__x0003_@Dc)Ïz%Àd[ò"_x0012_À£6Ù1_x001C_Wå¿_x001C_ª¨!ps_x0016_@:ê_x000C_ÊÑ_x0007_Àâ(Ä&amp;,5_x000E_À^_x0015__x0006_Ëî?_x0004_éÁ_x0006_Î_x0010_@_x0005_ôdp¶&amp;À 1{KJ_x001E_4ÀÈ¢!p_x0001_Àºbâè_x0014_&amp;@ -u£V»ó¿èØ²£o0@qÀf_x001E_ý_x0019_@ÜJ_x0019__x000C_1_x0018_@_»OøS]_x000D_À_x0002_ÕÝc,_x0003_@_x0016_¶ðy_x001C__x001C__x0015_@__x0002_¿_x0013_ÓØ	@¿°RTZE_x0002_@ôOY_x0006_öD*@ú|]Êb(@_x0001__x0005_Ú_x001E__x0019_Õ_x001F_0@_x0019_·1CO^ò?Q_x001A_1À)p¾è.:@þ_x000C_Û'J·!À·¿1_x001A__x0018__x001D_À_x0012_¨øgõ,A@ü¼·Ä((@äÃ±2í+@åþÃÔ_x0008_u0ÀãWB_x001E_,_x0012_À{_x001B_OéZ$ÀÅúï_x001D_À@Rb	sg'ÀÂChc!@\_x0007__x0015_UðÌ/@Sbn2Ï'@_4rd©Õ @ù57ÑI_x000E_Àñû_x0001_Ð_x0001_®&amp;Àõ_x0006_&amp;Ï_x0012_#@0ÌÕí|&gt;_x0014_ÀÖúm_x000D_¢_x0014_ÀM_x000B_ÈRR_x001A_@ _x0013_¾|Cd_x0004_@rGIê:Å¿Æ_x0001_²SsÂø¿×µ8ö:ºÆ?k¾_x0013_zM_x0018_À_x0006_,Ð&amp;+@Íî\Ä_x0007__x0002_@_x0003_©»=_x0001__x0004_p_x0014_1@._x001B_ß2A!À_x0013__x001D_Îz£á_x0011_Àö§AøÚ&amp;À&lt;¾lÓ$[+À¦Pº24_x0018_À_x0003__x001A_Kâ_x001B_@ÇW«|ß @91ub­ Àmß¹°Ç9ÀG_x0018_Ûeç'@6¸ùà6@W_x001B_S®µ¿¯2&lt;á_x0016_ÀM_x0019_Ü_x000C_b$@_x0004_¬æâ_x0008_À{¶{T_x000B_@q­zã\p_x0002_@[É«¯ÕÀ1@fQ_x0012_CÁ2_x000C_@Dy-_x0015_Ëú_x0008_ÀOAÉßÉ 2@Òð:îÂS_x0019_@,_x000C_U~0UBÀô+¯#«_x0018_ÀíÆ_x0010_TSúõ¿j_x0012_ÑÔ_x0018_+ÀÏx_x0004__x000D_þZÕ?_x0008__x001C_÷ëP$)@_x000E__x0016_b^/_x000E_ý?Ö_x0001__x0014__x0001_Àq¬¬_x000F__x0006_@_x0006__x000F_Ñ,·_x001A_F ÀqÄ¡)À_x0001_ªW_x0008__x0010_@_x0015__x001C_µqA_x000D_ÀßS6çé À"_x0008_J¨'Æ¿Jû&amp;AL6@Ä×¤_x000E_ô À\¿ã[Ù	À_:Xã_x0018_-ÀSA_x0013_ø_x0019_8À®¶Ó46_x0004_@à_x0006_fþ*@_x000C_#£óôl_x001F_À_x0006_ÃZì_x0003_¨_x0005_À*ú¨Ûö·ð¿L-&amp;Þ»&amp;@ø	±V1Æ_x000B_@ÕÅé#ûÛ*Àn®=Oß_x0014_@ÊyÜ&amp;e¢_x0013_À(ÿ_x0017_@æÅg+@4CÔ8_x0001_Á À_x0005__x0019__x0016__x0018_&amp;2ÀÊ]ÞbF)@h.ØÕ ¡í¿/_x0015_k*|:_x000B_@Ê_x000B_Ù_x001C_$@Þ)_x0002_À=û(ÀrZ_x000C_,f_x0007_ÀôBª_x0015__x0001__x0002_ÞÑ3Àø)u_x001B_¹%ÀEAhM_x000E__x0002_ÀTë§_x001E_¼¬%ÀÜfBµ_x000C_ÀØ½-­}_x0015_À_x0001_í±uú_x0001_"@+`¨Õ¥I_x0005_@®° ¶Ï_x001D_@_x0013_Ð_x001D__x0015_xë¿¡[Þ²_x0014_	@%yº~â³¿ùRpKfe_x000C_@°È_x000E__x000C_ðñ&amp;À_x0017_/¤·£A#À«Ù¼_x0012__x001C_!Ò¿&lt;_x001F_ÿ#Å?ÀÇµ*ÌW_x0015_@æ¤Á))ÀÆ¾=¶ó 9À_x0015_Ä&lt;­%¡_x000B_À_x0012_ÔÆÙ¯1Â?ÿ@®kö¬_x0001_ÀA_x0004__x0004_ÓÐ·_x001A_@(_x0011_îÄ°ó¿_x001E_.Ì´u8À%öl"5±.À§¿(s_x000F_ÀY¾}_x001E_B_x0019_@á_x0006_5cF¡)ÀdfFÛ À©O;_x000C_Àñ?_x0001__x000B_Àö|o;±_x0015_@[iÂµ_x0004__x0003_À_x001E_äöË_x0002_t5@_·Ó=Ð_x000F_ÀVA&gt;« À_x0005_ë´FM À_x0005_´Ä£_x0018_³6@H7^x)_x001A_@¡ä7_x0006_ _x0018_@F¥UÿÈ'@_x0006_R_x0008__%@üÓg_x000D__x0003_.Àiø-Á.(À7ëÊ_x0011__x0006_B	@´ýÆ_x001E_Y_x0008_&amp;À_Õ]Àøzá?+ß_x0008__x001D_3À_x000F_k_x0004_h°*@_x001E_àþÁÜã¿&amp;ÆbP2Àî_x0019_Îâ+P?[Í|Ãvµ!@_x0016_U(=_x001A_7$@yÚ_x0013_ÔV_x0016_À_x0002_ýL_x0018_u¶_x001F_ÀÚWÂÉX$ÀÄ£]nÐÜ_x001F_@ÚTcÝçÎ_x001F_ÀpEa9§1@fÌÅ#_x001C_ï_x0012_ÀÚ_x0011__x0007_M33_x0011_@¤_x0007_JJ_x0007__x0011_=¬_x0016_À7hÙõ_x0006_æ×?Vá_x0003_ü?n_x0013_L_x0014___x0007_@¢ÛÍñþ)À4_x0007_¤_x0002__x001D_Àp*Pè._x0016_À_x0004_üÜÀ)@ÒÍy3_x000B_@&gt;k9dÒ	d?n5û_x0019_Êï?_x001E_ïX¦8Þó?g_x0001_\;L2Àl_x000B_h²§_x0008_@_x0011_aþu»á(Àë$·Îgû%ÀïÝ_x001B_õËÿ-@Ý¦F¢Ò_x0010__x000E_@¶âAAu Àz_x0004_M|k(_x000D_@_x0011_¡Lÿùú?_x0018_´Ù¸)ü_x001B_@ê]_x0005_Ê_x000F_@|ëG«¼yø?àCëc¾Â_x000C_@ãí{_x001A_S·¦?ùàÀÜ_x0006_@°_x0001__x0013_~­I_x0016_@d!_x001A_Eß)@_x000E_=@ñçO:ÀõÂ7]_x000B_#%@eáµ(÷+-@_x0001__x0003_Û-ÙÂRÿ-À×_x0004_/_x001D__x0017_@¹ª0_x0012_ß_x0018_@ø2*·_x0012_@ûáöN3â?_x0017_û.®5Ù?,8Ö¿-¯_x000F_@_x0001_ïzû_x0016_@/_x0001_æ _x000E_ÀrPz\Ý/_x0018_@Ãzuq;_x001D_À_x0002__x0018_Wô_x0016_@_x0014_q&amp;l,1@Ê­sÇVúú¿KfÖ f_x001C_ÀðDÓÁí__x001F_ÀvuÍ-%Ä0@_x0010_T£;Ò-@_x0003_NÉ£µ"À9*_x0008_|Z'À?¸_x0014__x001B_3À+_x000D_ÒÞãù?äï´tj_x0013__x0019_ÀI8¾_x0014_$1À(ì¬À_x001F__x0017_Àµ_x0016_ù¥ïµ¿üÓ58Z	À&gt;îeóÔ_x001E_@æ¾H¯è?_x0015_\¤nä­_x000B_@2_±_x0013_rk_x0018_Àî~Ù_x0003__x0004_Q©$ÀõåÅ~y_x0003_0@_x001E_C}­[«_x001B_À_x0016_ë_x0014_+á/@ÊõðJ_x0013_@ßU1A#x1Àýf÷¡#?_x0010_Àd»«Òi%4ÀnÑ_x0001_L&amp;_x001B__x0004_À :ô/_x0007_@Û^Å_x0001_Y_x0005_@}.9³_x000F_@ÆÙîÒ ~æ¿´¹òZg¡_x0001_À-÷3Û]\"ÀÃG_x0013_zö²_x0010_À-÷_x0017_&lt;_x0005_&amp;_x001C_ÀÞ¨Ú^)ÀÔ6ÐÊ¿Û,@_x0019__x0005_þ8¿$ÀdGX¹l+À&gt;y2_x001B_S_x0013_À]¡¶_x0013_ã`&amp;@_x0013__x001A_¥y_x0012__x000F_@åÔÝF¦­2ÀÊ.Ú_x0001_Ü6"@sïëqÜó_x0011_@Jx*_x0002_lJ_x0001_@.zåï¥_x000D_@_x0015_w±^ù|_x001B_ÀÖ_x000B__x001D_À»à_x0011_@^Þ4_x0001_!Á+À_x0001__x0004_Þ{ÇrRú?rÞ^h_x0013_'@_x001F_¨ù_x0013_Q.À_x0018_s©_x0015_¤v)ÀØÿÓÞ8þÒ?6®î_x0010_À	_x0011_è_x0003_¢_x0002_À[ê&lt;@_x0019_&gt;'@1YY_x0018_kÒ_x0011_Àk0¼)|"@Ý·8ß:_x0002_ÀRvyC_x0002_É À#§/_x000C_Ý_x0012_@LåL¯42@_x001E_lK×ßÅ_x001A_@((bºq_x000D_ À,ênL¨_x0001_ø¿*@g ¬ñ¿_x0013_$WØBêì¿W¶4¿=3À·_x000E_Ð«_x0018_j_x0012_ÀAåãiê_x001C_ÀZ¯oJ2"@LlËm¢Ö9@Æ?&amp; (_x0014__x0018_À	 _x0002_ú¿+`]#ÀK&gt;#M_x000F_À³1µÌ_x0017__x0016_7@HÐR6_x000F_0@Cð)ÀZV)a_x0007__x0008_f^ó?!ô*ø20@_x0006_¸J33¨%@ÍK¨wö?¶0ìÐÒ*,@_x0014_×²R+8	ÀsRÿ	ë_x0019_@ùën_x0005_û"_x0001_@&amp;£3_x0002_ºo4@X2»£c_x0003_-@}0´.$_x001C__x0017_À2¨ì§	ÀmG°þÓ_x0002__x001F_ÀÑK¥©i£þ¿õI;µO$,@.%¢lI¯2@O+LáÔßü?Ï­=¿N+À\FÉ/;'À`1·±Þ¯&amp;@ê!ïP¾ À_x0010_|_x0008_ÿX©_x0016_@øÄæE_x0008__x0012_@I_x001B_¤nû¾_x0010_@®Yæà_Ü4@´C»C 2@Q_«_x001B_¨'@ÔÍÈæ°1À_x0001_ø°d·_x0016_Àego}4ö?Pß_x001C__x0004_P_x0018_'@bç¼º´Á_x0013_@_x0004__x0007_¶._x0007_q_x001C_øö?_x000C_bLþq?Uj_x0017_£ß_x0016_@¾2KïÖ_x001A_@T_x0001_{_x0007_¤J_x001F_@r_x0004_._x0007_+À÷+`C_x0002_Å_x0013_À	#S,í_x000E_@ã_x001A_{õ_x0017_@¨M_x000B_å¼_x0015_"@J'æu_x0003__x0010_ÀfÉM³öï_x0016_ÀÎ£_x0006__x0002_é_x0011_À´_x000C_dw:0 Àî$dd/Àá_x000F_Xx*ÀÅF_x001F_¶A!,À9z|÷w Àp_x000D_Ø)æ @_¾úB&amp; 1ÀOGþð=´_x000E_À$aTðñ$À"/ T;_x0018_ÀÑÕ_x001C_=B_x0007_@gÉTt_x0003_Às¹V]Ç_x001A_@ÑìÂ_x0005__x001F_ÀtHN_x001F_ï_x001E_@´Ä½C)_x0011_À,h[\Ìå/@ÿ4ÙfÀ_x001A_@&amp;Q	_x0005__x0006_8#_x001D_@"~í9_x0002_.@77ÿÔØ_x001A_@ÅÛ2ú _x001D_À_x001B_v`®)³3ÀXG}[*+!@X¯Tî_x0010_.@)` }×?~CÔL³`_x0003_Àö¤I&lt;Á_x001D_@ëÊ¡'©7ÀB.¨í Ü-ÀÙbCÚ_x0013_æ¿ªÒÅSýO_x0007_@òGöõ[._x0010_ÀäOq½ó @ª²Ë@_x0015_,@ø_x000D__x0014__x000D_À6&amp;ÉÆz°5@A¥# Iô_x0019_@ÅÔNg¸'@_x0001_(_x0003_l@_x001B_ÀÔ­»I¡_x000B_@Ö_x0015_M5©¾_x0007_@ôÖú®X5À#Ê_x000F_7­Å"@|¢Ê§í_x0010__x001F_À\±Pµ_x0010__x0013_ó?M_x0007_Ø_x0015_ñÐ_x0002_À¿F_x001F__x0018_it!@×SÛz¿_x0004_À¨ñ__x0019_2K)À_x000D__x0010_P¥{A'þ,Àä7ýG_x0004_'_x001B_@pIþ8_x0014_ÀµÖÌÖ_x0003_Û?dqÜzË¼$À´:F£=_x000E__x0018_À¢_x0002_¿Ç^@@}RÆ		_x0016_À_x0007_s¿5Ú3_x0004_ÀèÈ&gt;ßÁ_x0016_Àg¸_x0004_¾fõ¿3q7{æ[_x000C_@!òyíoõã¿HÌ	oÓ¦ À-ìl_x0001_e*@Ñ_x0016_ßvq_x0011_ÀÊéÁ_x0002_4@_x0008_l_x001F_ø_x000F_ê!À±_x0016_fà8å?Fk_x0002_¥Æ_x0014_@°þ(¦!¿+@_x0014_Sñ!_x0019_~_x001B_@~Í{¼_x0018_Àf_x001B_Vaø¿'4_x000B_9{Õ_x0004_À1_x0005_Hq2.0@_x000B__x001F__x000D__ä_x0006_@M~_x0015_kc_x000F_Àl±(ÂÛ_x000B_Àìí_æ,Ä_x001F_ÀrI¿W}!@opr_x000F__x0001__x0007_ï©4@î_x000E__x0014_Ò­õ/@l_x0004_!Ê_x0001__x0015_@0ïÞü+³ð?ï³]ÉûÈ+ÀbswGxÃí¿½=²v&lt;9À_x001C_Ü_x0007_°­$%À7Z:¤÷Ñ_x0005_@1îK¦ü¨?5_!á3ô,@büÙ#{Ò_x001C_@¨"80Ô'Àr¹D«¥g&amp;@km&lt;_x0015_@Ûæ+­_x0004_@fÊ»Íâ:@ß_x0007_fççé?ýó_x0017_-_x001F_Q1@G§T`µé7@Õ_x0002_BcC_x000C_@A_x0013_"AÚ_x001F__x001C_@,XèÇ·³!@¼&amp;Ô=@*}_x001D__x001E_©¯ç?¬LJ¿-:À¦qÀ³»Ô/Àý_x0010__x0004_¢©·ð?_x0012_,°}¶_x0006_@H-uyÝ_x0003__x000F_À_x000E_ñÐ®ÑMÛ¿}Ü¾ñÖ!À_x0001__x0002_MkM)iÓ¿_x0007_3Lv£_x0015_ÀÁ»ñß¬_x0002_!@°rN¢_x0007_	@@¤'|-À!BP×XIî?¤_x001D_WH_x0018_@Ûeù-ò!_x0002_@$S_x000F_øc_x000F_ì?ê:ª!÷R$ÀÔÀñ_x000E_+_x0011_@B_x000E__x0003_©zI_x0018_ÀL_x000B_|Çy_x001C_À¡öó_x001D_÷ö,@iù_x0001_ÛÑ?¶Ó)_x000E_Æ_x0005_@=&lt;fr_x0011_ó¿úÙ6_x0004_Ø4_x001C_À»_x001A__x000E_óá¿3£_x001F_Ù_x001E__x000F__x001B_@Pî_x0008_10Õø¿%\³©¨¹$@%Æ¤P_x0002_À­&amp;~&lt;ÉO,@ä¼ ð6º$ÀÆN¯³(À¥acù©_x0003__x000C_Àb%¢_x0016_áÐ*@§m-úÂ_x001C_&amp;@_x001F_eÐÚF/_x0014_À64Zùo¿ _x0007__x000C_ î"@áÃs+_x0006_(ª¿Eñ_x000E_@ï.ÀV¦#y²î_x001F_À_x0008_"c@_x001E_2À}}Lª_x001C__x0008_ð?zîÕ7@_x0008_À"Þw7_x0003_Àê#+"°-À¹Ï_x0008_&amp;kÉ8À&lt;Ã?õ#@GâÓ_x001C_ß_x0005_ÀlB©_x001F_f @Bû¡%7ë!À_x0004_cøuóÈ¿_x0002_ç~(_x0012_.@ô7ó¾µ@_x001C_@d¬l_x0010_ª¬	@ð×¯_x000B_Ê*ÀNËü_x0001_èP@ÀÀ_x001A_kú©_x001F_0À_x001C_A_x000D_f|_x000B_ô?_x0017_*¾B	¾Ú?ú_x0002__x000B_Ù;8ÀöÕ_x000C_ÿÉw_x000E_Àï§_x0008_åQë¿_x0007_=ø;½ì_x000C_@ÒúË+æe°¿_x001E_bøA_x0004_À6ä+k_x001B_@g­|ë_x0019_À__x0013_Aw[8@_x0006__x0007_!/_x0015_½_x000B_	2Àø¼44§¤_x001F_@ð_x0001__x000D_Qj_x000D__x0003_ÀôãûÔÙ¸_x000C_ÀÿêNáZû¿üOÖì3.@Ç_x0016_ëäÌn_x0015_À_x001B_Qëµ¹ À¬%I`*ÀioM})ÀÍArýÆb"@Ö£­Zz»_x001C_À3íüæì&gt; À_x0004_ó_x001E_Q/(@EÜ#d!_x001F_@Ort¾;Äú¿p;MÌp_x001C__x0013_À_x0017_°Ç_x0017_µ_x0002_À8¬_x0010_j64@üóé¯_x000D_8&amp;ÀÝV_x001F_ó*_x0014_@+¤_x0002_20,@Á.¼#tñ¿Ç;_x0002_òOä¿_x001E_Óï1_x0004_1À=_x0005_nôì*_x0010_ÀlñÂú_x001E_!@Ë²¯Y_x0002_À_x0012_n&gt;oXÿ2À_x001C_ÕÍiáÖ$ÀééÌ4À³d=@_x0003__x000B_d5#ÀûÝüÕ¥¬_x0011_@h?¡]Ë*@Þ_x000D_·+P"À_x0019_Þ3_x0017_)f4@j0L×©àð?ìß ÿ À_x0019_ÀY_x0001__x0001_í9Ù_x0017_À!kï3_x0010_t_x0013_@Cgc&amp;º)@&lt;OE_x0008_ª1@_x001E__x0005_x¾Ð¿Hö\ç»_x000B_@SÕ_x0002_å8é_x0007_ÀEÃ¤ ´%Ü¿_x0007__x0003_D_x0006_@aµ /=Ðô¿2_x0012_´ù*%@¶¥	kË_x0001_@ ó¡_x0005__x0004_À_x0018_kþ,Gt_x001F_À_x0007_2rsi_x0001_@_x000C_iCuz8Ù?_x001A_z¥J_x001D_û¿péß°ßc_x0012_@zU$ë#_x0004_@ô(À§RN%@¶_x001A__x0013_±{,@s¼¢Ö¬_x001A_À6Ä´ÞëB_x0008_À®aÔ¹£ó?#ßÈtÆ.À_x0006__x0008_ÝÁ_x0002_W¨0	@_x000B__x0003_Ö_x0004_@N&lt;¬JÓX_x001C_ÀNÅh_x000E__x0014_À/@VMµ¦h*À_x000B__x001F__x0016_Ü¸,@Í9i_x0001_Í_x001A__x0016_À´y¸ QkÔ¿þ]Ö}_x000E_L'À7«ÖÒDW_x0011_@¥Ç×Þm_x0005_À_x001D_w_x0015_`þ?Áø8ÐÕ_x001B__x0011_@hÝïùz_x001B_@Q=Y£ò_x001A_@CR»_x0005_L_x001F_@Í_x001A_=_x0010_¶#@þiÁ-ûZ#@f_x0011_®_x0010_#X_x000B_ÀVEö]ÀÏ¿'&gt;_x000F_¾×_x0001_;@8»_x001C_øºÕ?A_x001E_;åK_x0003_ò?hú=f\_x0007_@?]òY¾½"@_x0016_U_!»ò8ÀvF_x001B_2®%ÀI·{jÕ$ù?nô®ÇÞ&amp;@Xe_x000F_è^_x001C_À_x0007_a'_x0002__x0003__x0013__x0017_ñ¿ÌÓ£&amp;ç_x001D_@±¿Ú[!®_x0010_@u¿Öë¼¯0ÀWPÓ6Y\_x0017_@+W_x0005_ln_x0006_À¥6×*¼0À_x0006_À:8&gt;R"@çLN_x0015_(_x0001_@æ2Jd#Ày_x0005_´R_x0017_,@"_x0008_6ë2Àò`½fnõ$@TªÝ_x001D__x0006_`_x0001_À§_x001F_©a_x0015_¢ ÀÁ¿E5ôçî¿F°ðS_x0006_*ÀÌIäZ	_x001E_À¸:-saú3@_x000F_¢\_x0011_mí'À9£#×Þ_x001F_À	 ½]D_x001B_@¾_x001E__x0014_!_x0011__x0011_3À³GÙHÎ_x0017_@UQ«â_x0004_À{«Õ'÷#@û)«ùéì_x0008_À&amp;.r_x0008_æ	ÀV&lt;ð#[_x0004_%@÷ôª¬_x000E__x0017__x0004_À6yçÇË_x0008__x0016_@5Mçå#Yù?_x0003__x0005_íQl&gt;I6 À_x001E_ÍP#¨Þ_x001E_Àq±_x0014__x0019_!*É?M³`ù¿&gt;=_x0007_ñM_x000D_Àl_x0004__x0018_[ _x0016_À_x0006_,ÝÑ"ó_x0017_À¾÷2_!À3ûJÆ_x001B_Àº_x001E_6ÄÆõ"@_x0004_l±_x0002__x0019_!@ñ_x000E_?ûgëû¿;s[þ_x0002_0À_x0002_vêXà-@_x0001_ÖüðSH_x001B_@]_x0002_.·_x0003__x001F_@G¿w¢«_x0008_,Àäöä_x0008__x0007_@_x0015_PõV&gt;=ú?²Æ¨P_x0004_F,À\3~Yëö¿h_x0016_ÐÚB_x0013_7À@_x0015_«_x0004_Î_x001A_ ÀÐíNÎbö?dÜçAôX_x0014_@VVa2é'_x0012_@¨_x0013_XKô_x0013_À_x001C_^Teî_x0018_Àj%w¥_x001C_À6_x0005_£³rµ)À3«_x0018_¶ú_x001C_ÀÒËí_x000B__x000D__x001F_P_x0010_ÀY,_x0019_zÁd_x0015_ÀæÆC_x0013_f_x0004_À_x0006_ÇÂJì¼?ÜáªÉ+~_x001C_@£þ_x000D_ræ¿ÛÅ÷4Ï_x0014__x001C_@wÛ¥_x0001_o_x0010_Àp_x000B_\&lt;c%À¶_x0005_¹Úli_x0017_@ÔN_x000D__x0018_&gt;ó_x000E_ÀÂÁl1/ß_x0013_À°RÍZ_x001E__x000C_@¼ChíÛ @_x001B_ª9Q_x000F_È @Ì¹ä°×÷_x001A_@	ÖþâíI0@iÕ¬ì\-2@ö_x001D_,/Y_x0008_À/ú_x0005_à_x0014_@ház_x0007_Oá_x0015_Àþ_x0019_ÄÖyÜñ¿1À7£Y_x001B_@½#næê¹'@_x001A__x000B_:*s(À_x0014_ðÞ~u	ô¿Íb4ÿY`_x0019_@3_x0002_L´ã_x001E_ÀxýnAºÉ_x0019_À-_x0001_¨)¦"@_x001C_7ïù('_x0014_@øTÿ;Î_x0003_À_x0002__x0005_k/_aø?J|W_x001E_,@z_x0004_#_x000D_À`Vn##5@v¹E_x000D_ÐW_x001D_@K`²Â_x001A_%À_x0006_ ºÏc:_x0007_À_x000C_÷Æd&amp;_x0008_ÀT:\5_x0001_*À¨ÞòH_x0018__x0002_ÀÓ2ÓC_x000C_@Ì¬&amp;&gt;p-_x0013_Àó)ÔãU_x0010_@ËÇLÇÇ|¿¬I_x000F_¹®Ì"À3gí=1®$À&lt;RûÆ4"_x001A_ÀE_x001E__x0015_~á?mz%ïÔ?6@Ùi½Zè_x0011_@cµµEå_x0015_@^VÇA®w	@H-;ãv_x0016_Àè7èÞ_x0010_À_x0015_ÊÝNs_x001E_@tès_x0003_;_x0013_À*ôS_x0006_@C_x0012_È;¨(_x0018_@ÚÌ%¿ìQ_x001B_@rìtÕdÃ»¿&amp;ä»ìîý¿â+uÍ_x0005__x0006__x0008_{÷¿`¶_x0015_D¥ý_x001C_@&lt;L´§V_x0017_ Àx?°_x0018__x0016_o_x0011_@æý¡ºQû¿ý³þ%_x000B_ÀÈÈv*%#@ap£ì%À!ºÒíÉ_x0015_@Âæ[£_x0019_À_x0003_JÁnñ%À!©	IKÇë?4~êâd_x001D_ÀgÕ¾_x0008__x0013_Î	À÷_x000C_ð	ÒÐ.@_x0002_Â_x0016_. l_x001C_À¨Áðp6@¥_x0012_&amp;÷f_x0013_@Í÷çd9_x0012_@_x001C_ÙÅ@s1@ÎJÍ_x0004_û2@â*6ùj%'ÀÝä_x0001_·_x001C_ä+@õÆynó4Á?IÆog_x0010_"À¡äÙ9¶7Àú#_x0010__x0010__x000C_ @ÓÙI\Gü_x0001_ÀÇOºs*@WßÛKè"@³â¾ÌF,@Õÿü¿Ê_x0015_À_x0006__x0008_OY &gt;uò?Ôä:y!Àá`:µfÞ_x0013_@O_x0005__x0018_4!_x001F__x0008_@ÕzQ1Óû?z4__x0019_60!@¢_x0013_Ç_x0019_õI#À$Ñ¸Z'Ù2@e_x001D_{"P&gt;ÀdÛ,·Z_x001C_@D+ë_x0003_3 À¿y\ë_x0010_$@÷æ	ø_x0015_.ÀÄ_x000F_	_x001B_x_x0004_þ¿¤'Ä×H_x0017_ÀÇ.Þmµk_x0001_À¹E8ëÅ_x0002_À¬-°ï_x001F_@ö Xm_x0001__x0005_Àáí_x0008__x0002_¹_x0016_ÀnR©;_x000D_m0À_x001C_É_x001D__x000F_¶"@«¡ç¯Lj_x0006_À_x0017_c_x0008_ý­_x0004_ÀÞhß2Àé=iü_x0014_ÀW;t¤µ_x001C_À_x0006_F~ã½_x001A_À_x0018_Í	Rð§/@_x0014_;Va_x0007__x0003_À¶HÝö/ @LÍ{)_x0004__x0005__x000B_L#@ð G±¡'_x0002_@_x0014_ÓA!À®k_x0008_Iw_x0001_À|³_x0017_Ñ_x0010_ã?¡ø¦Ðõ¿¯À/V&amp;@M_x0011_Àè_x0015_ÀË÷_x0011_+°­_x0016_À·SûïÚ¬$@ñ(ì_x0017_ç0@ÅõuÙüÊ?X_x0007_üùÈ!ÀìÚaÝ:'ÀM_x0008_Ð_x0014_x¾?¤&gt;X#C_x001E_Àl¼ÓAYë!@_x001A_¬skâK_x0002_À"*&gt;uYp.À¸Àa¦5_x000E_@O@c|_x000B_á¿â_x0003_Q.6&amp;@_x0010_nÎ1_x000F_À_x0016__x0015_s°_x001F_}_x0011_@´§£¬_x001F_@ám³=G_x0010_(@CwïD¦-@Êúwþ´_x000E__x001E_@yÙ#5_x0006_Æ?Ù_x0016_O#ð_x0018_@q_x0005_ãÏ\=@Â&lt;Uå[U_x0014_@_x0001__x0006__x0019_^J_x000D_@tô"_x001A__x0010_@DbUR_x0003_C_x001A_Àf¿Áð$_x001E_Àx¥Ö_x001E_k	À¼_x001E_º_x0010_ë?È°ÏCË4_x0012_@Â0³,ä(@ùÒ_x0001_Mb\ù¿èÓ=«o _x0019_À¿Ý=µ¡mÞ?½M_x001A_òÿá*ÀàQ¬g¹Î_x0008_@=ÃSÜM_x0008_À|ÎÇè_x001F__x0015__x0003_À_x0011_Lý×NÙ_x001D_Àhm]%"_x001E_ï¿Üxë/$À_x000E_X_x0005_ø&gt;_x0014_@À_x0004__x0003_M«_x000D_@f¥Þ&amp;ÕæÐ¿§V_x001A_Þ-î?_x0008_ôtD+_x000E_@pa_x0014_å´_x0015_ÀÎ°¸SÈÙ_x0012_ÀºI}#Xç&amp;À_x001C_b_x0002_Æ#_x0015_Àð_x0008_56è%À,/wïqß?¼æ	±îK_x0014_@ë°$gà¿nt&lt;_x0007_	ï©_x0001_@¿ôÞi¡$@º_x000D_¼?²$@¶@î_x0003__x0019_@¦µ#_x0019_ä¿_x0004_Õ_x0017__x000E_Ñé_x0017_@ôGúõ,_x0014_@_x0019_÷Hñ.Â¿çËÑ`Ð_x0011_@Q?÷´:Àuoá_x0016__x001C_._x0012_@àê_x0008_¹¢%À7_x0014_}_x000B__x0012_@­_x0005_ÀhÙ3À[aäàA_x001E_@åK_x0019__x0007__x0014_q_x0018_@JocoM!@»E_x0011_'3_x0006__x0012_@¦cú_x0003_ò0@_x0008_a`0_x0016__x001F_@F?n_z`_x0017_@&gt;¸_x0002_ö_x000C_À5¬_x0017_.L¥#@?_x001D_B}ymÇ¿©_x0004__x0010_ìÿ."Àt&gt;ý"@~ ³éÏü?V_x0018_Ê2¿~_x0008_Àn_x000B_"íÒ_x001F__x0015_Àq_x0002_ÏÑ¯_x001D_@\	5_x000D_W5@Ì DÞZ?ô¿_x0002__x0007_ïJÍ#+@Íé&gt;² [4ÀG;"È_x000C__x0015_@l_x001A_Ó·» @_x0018_«z©)3À&amp;ÿ×Y+@¨ªSDó?YEâø`æ?£-«@·T_x001D_Àøñ_x0006_!*#ÀY-_x0005_ò_x000F__x0013_ÀÁzÎ_x001C_J%@±Âñ_x0016__x0001_q,À_x0010_ç_x001C_Ç]í?2§M\ _x001C__x000D_À°&amp;mY[ý_x0006_@_x001D_±Ð;)À$HÞXÖ[Ë¿(\wf_x001F_Tú¿_x001E__x001E__x001B__x001E_dX1@_x0012__x0017__x0012_ü¸9_x0018_@_x000C_¼_x001D_ãÔ÷_x0007_ÀÛ#_x001B__x0005_¨_x0002_@LZÊìj^_x001A_Àß/_x000E_ÍÌ6@_x0018_]6µdÏ÷¿ûâëÓò#@ÌÑ&lt;Í¿_x0004_­y.ã_x001D_Þ¿hYi$À&lt;ÙqJ_x000D_1@ÊÈ_x0003_¨_x0006_	Éo_x0013_Àõ43×­ê?_x0004_?;QF_x001A_+@j§WXO×0@íQ¢Îø&amp;Àì$öÁ'Óñ¿_x000B_@À_x0017__x001C_ÀVÓK_x001F_&amp;À=ú_x0019_Ùs3ÀìbÅ_x0010_Ä»,À¢Ç4ö¤¿LÍ\&gt;-ñ?d{¸p9£_x001B_À1_x0004_Î&amp;:_x0019_À°'u_x001F_¬4ù¿Nk_x0007__x0004_ln"ÀlÉÙAö?¤0Ê_x0001_=â!@4&gt;å.±"À_x0002_oµ_x000C_½g(@KzYË_x000E_ð"ÀiÖc_x0003__x0017_Û¿_x0008_îÎ_x0019__x001F_&amp;@Þ6pÎ_x001D_ù_x0005_ÀA¹Æ´nÄ?ÕÓ,K_x0017_@pñ){É¥_x0016_Àº8EÚÇO$À_x0002_nïy_x001A_@ØS5n&lt;6_x0019_@î%_x001E_:m_x001E_õ¿d_x0019_A#À_x0001__x0003_÷ö!3_x0019_ý_x001E_@~_É_x0016_¯ì?x¿R1Æè%@U2©_x0010_-+ÀúòMH_x000C_ä!À©|di6+@AºYFß_x001B_@²ÞóÚ_x0011__x0012_@_x0006__x0005_W|NÆ!@²_x0017_!_x0014__x0018__x0002_À_x000D_à/y_x0015_&gt;_x0001_@{ÿøÔ_x0016_@_x0010_d¨vwè_x0016_@hí/Ä¶_x0008_À_x001B_Co³¿_x0008_0@/_x001C_&gt;l7_x0003_@"+_x000C_7Ö_x001B__x0008_ÀnB$mÁ*À¨¦ø÷_x0015_ÀÄG}`å_x0005__x0017_À?vc_x0011_Dí'@f}»õ_x0010_À7c_x0019_õÃB_x0011_@_x001D_ÿ«ùÚ"ÀÀÑ¯;ð],@_x0018_ñ²6_x0017__x001A_Àì/Uze)@_x0014__x000B_d²_x0012__x001F_@¯tA_x0004_ì_x0004_!@¯Íß×´_x0012_@_x0001__x000B_aB¡"@MÃPS_x0003_	ë_x0017_@ÿ ÑN¹Ùé?Çd&gt;`þà8@_x0004_N_x001B__x0001_-_x0002_@¾;_J¢+À³_x000D_Ó*|_x001F_À_x0007_y0û¥Ð_x001F_ÀMØWñ:4@Òny Ô	ÀÃÃ_x0011_1_x0008_ë¿pd_x0017_}®æ(@96£EÎ$@$ÄoT¤_x0016_0Àü]dÂ_x0001_,@¡Ô²Ç~_x0013_@Gm|d¯_x001B_@¯ý1¹_x001D__x001A_!@/QÕ]iÇ_x0006_ÀN:ÂL_x0014_h_x001B_@¿_x000D_Àê~ô_x0014_Àû_x0013_WIÅ,@ýHá×p"@¾ÎCày_x0014_Àa]_x0015__x0008__x001C_@l«×Î¿ÍQ_x0001_±W°'ÀRZ$cB÷¿,_íä_x001C_1"À7e¾Ð`_x0002_Àê	_x001D_ÿµx(@¤Ö_x000D__x0002__x0014_@ßR|¦ë_x0019__x0005_@_x0001__x000C_ö­~ïÝ#À½_x0004_/_x001E__x001E_j1À	@ó×|,À_x0001_/,&amp;À©_x0015__x0010_@À¬_x0015_À(@x!ç¿_x0006__i_x0005_&amp;ð_x0015_À¢{_x0012__x0017_@Ì_x000E_ä«_x001C_@%R_x0013_¹-ÀNòWd_x000B_@&gt;e¼=/9@_x0012_!äC.ÀçVü¸^_x000F_@HÄ1_x0008__x0015_r&amp;@Ë2B	æ_x0002_@_x000E_ÌL ©!ü?_x000B__x0005_1,2_x0007_À'äÍºøÖ-À¥)m¤_x0016_@_x000F_aÔÑá_x0014_@_x0015_&gt;`.±ø?_x0019_7âö¦Ý%@e_x000E_~Ñ_x0003_+@Ó_x001F_kEÿ¿êòß_x0001__x0002_3@	û©ë_x0005_ü¿_x0005_ÁV;¦ÁÌ¿WÙ_x0019_-Æ_x001B__x000F_@&gt;_x001B__x0006_&lt;nú¿þsFM¹._x000C_Àú!èH_x0002__x0004_ÖëÏ?mÂð¶W*@êÁHZSº_x0017_Ào%®÷å_x000B_@;X¾Óòkñ¿n¬_x0003_Ùo1@lÅ{_x0018_ãË_x000F_@õ_x001C_¦×!_x000C_À¶¬Vd?_x0015_ÀG93úý_x0002__x0001_@xÓ_x0001_¤_x0017_ÀÑz~rôH_x0016_À_x001B_ÿ	_x0005_~QÜ?ÅÚr|_x0008__x0016_%@¹W_x0017__x0006_åÐ?8ëóá_x0017_À_x0006_]¬Ò¿ÈH_x001D_ÀÓüVRÐ£ö¿¨,ß\öú?³¤$â;8À2ñh¼_x0008__x0017_@D´°A_x0013__x0010_À#ctü^©_x0005_@Ø;DÚC8@Ï_x0002__x0019_gÓK"À¤Wù¹T§4À`&gt;âöë'@²ËW_+ÀÄÓqH_x0013_Àvh§ÿ³i_x0011_@Ñi_x0019_Î_x001F_À_x0002__x0005_oWè3`+@¡_x000F_)]¾Z)Àö _x000C_pâ#À¤Û«ÅÔ\/À0=ãñÀÈ_x0008_À§bG{"@DìzÝ»_x0013_@¦_x0017__x0016__x0013_£_x001C_@o_x0003__x0003__x0004_7_x0001_À&lt;ú³k{,À84_x001E_!{A_x0013_@fEºÄ_x001C_@¨8®¿!@û8Ïç!ÀXú_x0010__x0007_$@´°e:_x0008_!@Go_x001E__x0015_t«?Ú_x0008_.rÑ+@"Õ£ÜeQ_x0012_ÀÖØ`s1_x000C__x0004_@*)Øx4@ÒìCÌÜÔ?áC[Å"@¨F1ôÖt4Àî3à®|Ù/@_x001C_4_x000E__x0010_?Ê_x0011_@7_x000D_}ì_x0010_À_x0018_BÎ¨f64À_x0007_*®í«_x0016_&amp;ÀW&lt;Fé_x001C_æ?(_x0016_÷H	¾Ñ¿[_x0001_n_x0001__x0002_¶õ!À}Ý{´áU_x0014_À{zØhÙß¿®g_x001F_ÀûéF)_x000D_G_x001F_À_x001C_ß3]y-@EìL_x0011_d_x0010_ÀÄÿú_x000D_%¤_x0019_@ºÙÿôÐ)Àä/_x0004_Þü_x0013_Ày7æG#@ISâñb3À*íí_x000F_Â_x000F_!@H;xÕíª_x000B_Àz_x0003_ð_x0019_~¹_x001A_Àñ7y5Ié?ì\êÐ¡_x001D_"ÀR¤_x0015__x001C__x001D_Àü?C×ß_x0011_¢8@#¾Õ_x0015_@d_x0019_Z_x000D_.P3À4¾GÓ._x001E_Àp_x0006_J¢\!'@Õ×;CY1@ÜEUÐi¿7À0{ÕÞv_x0017_@öúß¯Òù?¦Y_x001C_ú¿_x0014_-@¨W!C}ì?¡HVd&amp;4)Ày¨7Ö_x0004_,!ÀÒ=|#, @_x0001__x0003__x000C_ÎÆ²ÿl_x001E_ÀàC °uî?_x000D_Y+ÐÊøß??_x0001_jã-50À5Y[uí8_x001F_À?Îw¸¯_x0001_Àò_x0015_a\½UÐ?¦«.Iç?@²n÷?%4ó|#À«¥%·Î[¯?v¶y~_x001F_@_x000F_-_x0002_µ&amp;_x000D_ÀouØ¤k @B®_x000B_Y"Ö¿áÕ`çû¿"I»-*="ÀÎ}_x0008_ù!ÀÛÏ&gt;_x0012_éÔ&lt;@§ËzËø?{¡)	H_x0018_$ÀaÍÃ_x0008_@tî)ª_x0017__x0018_@êú=Ã_x0005_@aÁë[¿;_x0017_ÀD^ÅÑ_x0007_«(À®ªzÐòP7ÀêúÒIþ?º^_x0012_.ñ"@JÖb_x0005_0ü¹¿@è_x0012_q(_x0014_ÀÂ/Xe_x0005__x0006_ùe+Àý|_x0018_S*$@ç&lt;#³ì¿_x0016_\¤)À^øÛ0_x001E_Fõ¿^]È£Ú-_x0017_ÀàÆ_x001A_-Ló¿Ú«,*@n_x0007_dDKi_x0015_@¢_x000F_C|û.À]`8_x0003_2@±Âüz._x0011_@WC_x0003_~¬!ÀkDÅ_x001F_5ô?_x0006_&gt;e3($@Ü»}_x0016__x0018_5.À4Cíï¿l¬b3Î.ÀÃ=hÿ.q%@_x0019_|Jc_x0004_ÀÀDÑ\&gt;%@(Ô3É:@$@D­¶"ÇV%@öâ_x0015_Å "Àx½(ÁX_x0010_@µ_x0018_Ìßû'ÀÓñ¶5æ_x000F_À©nÕÐÐ_x0001_ÀS_x0006_/g÷_x0002_ÀÛ¦_x000B_yß_x001B_@I_x0004_ìrÄ5À9_x0007_9_x0016_¿_x001C_À_x0005__x0006_òsp_x0011_ ú?l~¢V_x000F__x0016_ÀMÙá5Ú?üzLªe¾$@¢oB]ÚS*@OötÓ_x000F_ÀÈí_x000C_ß_x0005_è_x0013_À´½ÈÓú?ë_x001F_¾wñ£Ô¿_x0004_?_x000F_|ÇZ_x0015_À_x0006_äÙ&amp;Ø_x0005_ÀfX-_x0016_FGþ¿2×¶O@Ù_x001C_À®ú_x0001_«k]_x0007_ÀÕ»æ_x0019_Àæá_x001B__x0017_ËP @²¦o_x0007__x0015__x001D_@_x000E_áCÓPø?¿_x0016_}Á7T$@æÈÎîeÆ÷?x_x000B_&gt;+ÀºÖðK_x0015_c_x001C_Àª_x000B_¾£ê?öñµ)²_x001A_Àµ¶_x000B_u_x000D_1ÀÎòe#6@zò,_x0012__x0015_À|ô_x0003_x$Àq@þÆ_x0004_@¢-7[&amp;$@h_x0002_ñ?árû?ªOÔ_x0001__x0002_É_x0015_ð?ÖÅTw_x001C_.@ºTÄ_x0005_©Ô_x0018_À_x0014__x0006_Öu¡R#@|²Ý!__x0013_À_x0006_^¶Ñ¬_x001B__x0010_@X¿â1Ç @_x0017_v_x0018_s'_x0017_Àx_x000E__x0001_­_x0012_ß_x0017_À_x000E_ Jé2@s|_x0019_¼"½¿ZWE_x0016_Gô¿b\êl$À·4Ä¤¦_x0011_ÀDÀtÉê§,Àã½_x0011__x0015_@q(2éë_x0012_0@Ò¢4cwð5À_x0003_dÒ=Ãx+À}Á#%Bæ3À_x0002_®Ö³_x0011_"@_x0008_8°*w_x0012_ÀØ_x0004_,[#_x001A_@I±_x000B__x000D_Á_x0002_À_x001C_e}g_x0015_l,ÀÊZNDù¿Ê_x0011__x0013__x0003__x001D__x001C_@ðíF_x0005_#	_x0005_@Åf_x0010_=Ìù°?Ëu«_x0004_õ5ó¿NÇYþÅÆ(@öîJêáô?_x0001__x0002_¿ýæâ0@Ü@E¨PUÔ?i|e_x0015_x_x0019_@+Xô	oSÿ¿£¥¤H;-Ài_x0003_¸¿ÄÄ(Àt¢öZ!A @³WÉEÛO3@`½­6ÍæÇ?_x0006__x001E_É_x0010__x000F_1_x0015_@¯Â¤¿¢ @NO»ukú?_x0008__x001E_íÙØ"À^îCA³'ÀçÝ²¨ Åé¿_x000C_l¾úY_x0011__x0013_À_x0017_YâË_x001C__x0007_-Àê:áÄï_x0001_@Hw_x000B_éË_x0015_´?§¶ÙùÄ_x0016_À¼¨_x0007_)@*OIN_x001D_Þ/À"â¦®_x0014_²¿·æö"Åé'@Lª_x0008_/ÀÄx1þ²ö_x001C_@âW½»ÖÑ1@èþ_x001B_GWî_x0017_ÀT_x000C_DßËòþ?@¤¦C_x0017_÷¿pþ&amp;&gt;jY_x001D_À\_x0001_,_x001F__x000B__x000E_mL_x000C_Àú	o3_x001E_À¹£S#Û|2À6÷B&amp;_x0010__x0001_À¨_x0018_=Ï_x0003_ÀÆIm7Ü_x0013_"@_x0007_'ì_x0004_«_x001F_ÀH¶Sê&amp;@Gàéüzm_x0002_Àyæ&gt;_x001C_A`_x0008_@9NÃxI'@9ÝFT|_x000E_À_x0013_äf*·ø?ñ3!§Dí_x0011_ÀÃ"_x000C_~8±_x0011_@dÀºKv^_x001D_@3U_x0008_2b9&amp;@uT:XIìò?u/&lt;³Z$@Z_x0001_Ù_x001D_e_x0017_ÀÍ_x000E_Ï_x0005__x0001_x'ÀÊ_x0007_{)»h3ÀÂ7Î´$0?_x000D_Bvód_x000D__x0010_À_' n_x0003_Àæ9*_x0007_!!_x0013_ÀI87L_x000B_£ê¿u×Ïl ¿ÚÎq&amp;_x0006__x0008_@_x0011_µFF;w'@{_x0006_ù8ßS_x001E_@	õ¿A#@_x0002__x0008__x0008__x0013_GÇª_x001C_Àð£yÛÖÎ$Àdüí$S_x0001_@ÈÐ»	 í)@_x0008_v_x001B_%ß.À7Ì_x0005_JüJ_x001A_ÀÓÕùõ|_x0016_Àq_x0018__x0007_·ÄÝ¿Æ¦_x0001_CP]_x0013_@Ï~~7¤/ÀÛÍ\©_x0005_þ?_x0012_á %&amp;i7@¡æ³3_x001F_q#À_x001C_%s_x0010_,@µ3©Ûé_x0012_2@M_ä&amp;ç,À;"_OQ_x0007_Àj_x0006_HQÞ_x000B_Ài´ÈM´_x0001_ÀH!1fø'@Y_x0013_æÆ,_x000D_û¿Æ/_x0004_PÃ+_x0010_@üÆ&lt;ÔE_x000E_&amp;@=gH®6_x0015_@¾#çðð?¯_x0006__x0017_ÜU)@-`Í=_x001E_k_x0010_ÀËp_x0007_Æ_x000E_@~ÏÓçäé_x001A_ÀoÇø_x0003__x0011_×¿éóÍuE#Ày6B¥_x0001__x0007__x0005_:_x001A_À_x0004_!Íþ	_x000B__x0005_À#¯'üÿ_x001D_À`!eLé*ÀQ`±%_x0002__x000B_À±dxs7_x0005_À._FGSvù?-=½¨Ó_x000D_@)._x001F_Mör	À ê¤Ç°-@Ù²%_&gt;_x001D_À?+Lv(_x001E_à¿YyR(Ê~/Àò_x000D_.ÅÚM&amp;@ÆÃ4VÀè_x0015_À_x0012_D+íÂ_x0014_!@@ógÞ_x001C_*À±_x000B_\íj#@_x001A__x001F__x0006_5åF_x000F_À[}ÇKÓ_x000C_À¬.þ@_x0012_@Ècg_x0002_ëI_x0014_À1Ýæh+@óZ¦±áð¿_x001C_$»*_x001F_8ÀØÛy_x001A__x0003_@^qÞ5½#_x001F_Àöá_x001E__x0003_@þ?ïR4G¬_ð?á%Ù"Tó	ÀÉÃÁ_x001D_&lt;@Õ$_x0006_,_x0013_Øû¿_x0004__x0006_C_x0018_U¼S"À;m^ðe¶Õ¿ T.ëù/@ÀZbðU"@÷_x0003_° _x000D_×.@_x0019_®U_x000B_¹_x0012_À{ ä!ø_x0017_À_x0018_¨_x000F_®55ÀÝ×_x0015_[_x0017_p_x0005_@|ÿá±þ_x000E_5@ÖÌô{Ê?§µs=_x000E_ÀÌ4WÞ_x0007_@0_x000C_:ygåè¿5*gF¤á_x000C_ÀÓÎ¬ÅIS-ÀµÅÕ­_x0001_!@}{ÈèI63@B¸.C4_x001E_À´¥ÜñÌ_x000F__x0006_@_x0004_26Êe_x001B_À_x000C_/}ºº_x001B_@&lt;_x0014_ÂáùP$@D¤¢hï¡*@äD%e¼_x0008__x0008_À_x001D_]±_x0012_]i_x0019_@Cvº_x0005__x0002_(@_x0002_RÚÈL_x000E_"ÀxÔèÉê(&amp;À¥&lt;[AL&lt;@æ¥í*_x001A__x0007_Àïü'_x0002__x0004_(!@Ð`FçHµþ?¯c×_x001A_®§_x0013_ÀßÛ\ÇõÝ!@eÌRdso @R[g3gì¿"oasOÇ?'5çþ;&amp;@%¼±^_x0003_â0Àà¯tø¿P©P¬iWà¿0rºz¿&lt;&amp;ÀÒ°¸á¢/_x0016_ÀðÙcQn©+À÷_x0007__x0018_¨X1ÀËµ_x0016_3u_x001A_(@\û_x0017__x0001__x0002_À­ë_x000E_|çló?oG§Øb¡&amp;@_x0004_, ÖPÉ*@Ì÷¬8	å¿||ú8»_x0010_@¿F:¯âê5@ò¸í¿´"@_x000F_[WüàË-@_x0001_ÉyW y_x001C_@³Âµ·;g_x0013_Àf_x001E_Ì_x001F_Îø?r&amp;4y_x0003_)@}_x000F_-p£_x000C_Ày_x0017_"µÆÒ(@R_x0007_¡n7_x0010_@_x0003__x0004_ê6ñýb _x001A_À_x000D_dDj_x0008_@²-GºÙ±Ö¿GÖl¡DÊ_x001F_@_x0015__x0003_ê{:_x0006__x0018_@ÈÄþ7ÕÚÖ¿¼_x0010__x0001_3é	2@_x001E_ÑS_x000B__x0012__x0015_@û=ã_x000F_OWø¿R3wüÈ{ù¿Ò_x000D_½óê0ÀôUx6²_x0013_ÀÚ?5ÿ_x0013_À,è1µ_x000B_Àý!Ïm{&amp;@ô_x0012_`¦ð_x0001_À7Á*èc$@?zøÛÃ_x0019_@°ó:)B_x000F_@_x0004__x0015_ÕÌþßæ¿z¯uE¤´!Àåjec/_x001A__x001C_Àn`iFDi$À@_x0018__x0019_¯ã0@_x0002__x000C_ì_x0013_Ài¨R;Ö¿ºe_x0014_ßí§_x001E_@óæ4Ó ÀÈ_x0003_&gt;§3y_x0012_@d/ÞÉþ¨_x000D_ÀNtàÁsÌè¿lD÷ä_x0003__x000E_³ý_x0010_@xkGpÃÊ"@bÇ_x000D_Ê»_x0013_ÀÆ_x001C_(0£	À"ß/§³;_x001A_@Z4ù×jã Àkq÷#_x000F_À_x000C__x000B_J¹ _x0016__x0006_ÀÇ_x0001_Î9Ýkü¿ÌáL"[(0@_x0007_vJ¡ä_x000D_@b½M__x0005__x0008__x001E_@åäT©;«"À	&gt;ÏÅáê_x0014_ÀV×¢Éw_x0016_@&amp;¯_x001F_Ö%@îú R$À_x001B_Ï`¤_x0002_&gt;_x001F_Àû_x0010_|_x0004_¦Y_x0019_À"?L¦xú?ì4_x0015_wW×_x0019_@ÛÊ_x0001__x0019_kè_x0013_@:H_x000C_@®¸.@_x0001_¿e#Î+_x0016_Àêc_x0006_U	.Àî6áåp_x001D_Àû§×u¡[,À_x0016_¤×´9ß_x001D_ÀxTD­Ô4"À9Âz©ã/_x001C_ÀÊÐÈå?ZØòÛÁÁ,À_x0001__x0007__x0014__ßÔ;1@jì_x0012__x0019_ìj_x0001_@FzYàQÏ-ÀJ¤¨_x001E_ö¿6d¬ÕÛéá?©gfâ?f1_x0011_§(_x000D__x0001_À_x0018_Vðõàr)@_x001E_¼ËZ*1ÀwcwøbQ4À_x0007_h6É¬_x0013_@ç_x0002__x0003_ø*À_x000D_Å_x0005_¹ÖY_x0012_@%_x001A_»\òm_x001A_@×,?æ_x0015_J(ÀÎ_x000F__x001C_÷_x000F__x0013_#Àà¢³«Ê_x0014_È¿ÛÑu_x0005_ø_x0006_À_x001E_Üb_x0011__x0016__x0004_À¯_x0005_P$Õº_x0010_@_x001B_!éÌùç·¿*_x0019_&lt;Ö7=#@º}ë6@S_x000E_ÅNÍþ	@A`ì5i£!@_x0012__x0008_ÿ@tä"À|¬Èwäë¿F_x0002_o¹K_x001B_ÀS,ùÙ_x0014_¶õ¿©GôçQ#_x0012_ÀÙÇ_x0003_ìªê_x001F_Àü_x000D__x0011_a_x0004__x0005_4µ1ÀØdÇÅÂ_x0016_@S¤Yüaõ?(_x0008__x0015_&gt;Â;ÀÈy©i%@'ÎtÚä(_x0016_@.ÄeECV÷¿ÊÀ_x0014_Ø#4*@S×_x0011_Â_x000F__x0014_À@'ÑÉ»¼_x0018_@ôÏïY3,Àµ]o0Z!À'Y sJ_x0015_À¬'_x0008_sÈ.@X¤©Ní%@WÆÎozý¿É·_x0002_Ã_x001D_Àÿá[ÖÉ4À÷_x0007_Ùá^ñ_x001D_@þ_x0010_!qÔ_x0012_&amp;ÀÄ_x0010_ç_x0005_@_x0003_AüóU­_x0014_@ÿèhñ_x0007_%@FÚ^xâ_x0001_ÿ¿QÑlg»^_x0016_@_x0010_Ê©&amp;%ÀèÚx3½ð_x001C_@&amp;¶­@s_x0003__x001D_@Ü»~8_x001E_@»ë_x0010_£-À_x0002_´x©õÚ_x000F_@nÄÖ?_x0001__x0002_lïÇ_x000E__x0016_"À=ØáxöëÌ?³{J|Ç»8@b».WÚ_x0014_@_x001C__x0019_b_x000E_'#ö¿3®Ýp/À|`X­.@OJ|ó+À,_x0013_uHê &amp;ÀDS0ne_x0011_À%mÒûc¹)À_x000E_2?È[&amp;À7I_x0015_º%ç?uìwPÉ_x001D_(@Vß_x0019__x0017_§P4@]ë_x0011_È&gt;_x0017_@VEþ_x000E_Ìµ_x0013_@5bË±jvò¿_x0011_ÙNëJy_x0018_ÀîFu\å_x0018_@dq¢_x0016_ÕÂä¿«_x0004_·ýF;)@f&lt;-Òaî9À°Úß{L¨3@_x0010_M§ßûè"À£´ãKÄþ¿Â_x0008_ÓÂ+À_x001C_3_x0003_È?_x001B__x0016_@v(fg_x001F__x001E_ @ôSÚ;|,_x0004_À}ò_x000D_ý&lt;õ_x0011_ÀªÓÒ_x0004__x0008__x0013__x001D_ê?6¶ú@'_x0003_ÀíÌoA¼_x0014_@BPko_x0011_ÀvÍ®_x001F_/ÀmbQù8!À~_x0015_ìt_x0010_@_x000D_TÇn_x0006_*@1_x0001_Xb2ü¿ËodFðP!ÀDÇ¦_x0007_n*@_fØ,û_x000E_ÀÅ23Æ\C0@¢  ù_x001E_@é_x000D_¿Éô_x001D_À}Dx"1@°_x0007_÷ ø_x0001_@!ùgâÎ1@ý_x000C_.ÆÐ_x000B_ÀzüÐ_x000C_H®0@&amp;¿ì7_x0012__x0002_%À_x0006__x0011_`¹ã$-À{Ry._x0017__x000D_@è#_x0004__x0011_±¾_x0005_@&lt;_x0014_ ~4©_x0018_@ª¼&gt;Is'À_x0001_{ü(_x0014_Àì×6Ëÿ¿i_x001B_}i÷:_x001B_@_x0003_Îj_x0001__x001E_!_x0019_@&gt;ï¸WB1À,´ÊKç/À_x0004__x0005_ôZ!O_x001D__x001B_ÀBzS|P_x0015_'ÀnÂZiVCÏ¿D d_x0014_ö)À+_x0003_^_x001A_x_x0011_ÀzÑô°ÿä?¯x_x001B_×Â_x000D_À_x0004_©¹_x001C_¶&amp;@dI_x0008_§"_x0011_À6H;¥Õc_x000E_ÀF¡I_x001E_F @ü!ño^_x0002__x0002_À¼DaÛÉô?@.@_æS_x0018_À©_x0012_Yì3P À²_x000F_÷æî_x001D_À_x000D_\J__x001D_u @úçQî_x0012_H3@_x0011_ñg?+\ Ào_x001F__x0001_Û)@ºÛX$@Û³Í´"õ?_x0008__K_x0015_@Xg0Ôø×%ÀVþ7á_x0005__x0013_À'_x000C_Ä_x0016_Cü?N&amp;%¼RI5@ü!Ó_x0015_À¡_x000C__x001B_ýßt_x000C_@m%3?½_x0015_@» Ü\ú9$ÀXh_x0015_&lt;_x0001__x0004_¯$@by_x000D_µ[-À7_x000D_äSF_x0016_@e²óÒ_x0008_@_x0013_§z_x0001_äì?Â_x0015__x0002_Öà1À~½9Þ_x0008__x001D_!@Q_x0005__x0001_nÎU!À¶±å_x0008__x0019_@¼©¢NP_x001A_ÀÑè_x0002_[©ú_x0016_Àä_x0007_±[a_x0012_À@øÙ,q_x000D_À_x000D__x0016_yõÐ_x000E_À¿h6s_x0019_À¼òÏHc ÀH°Ë²«_x0017_@Hn+:_x0012__x0012_Àf[j&lt;87À_x0004_Â_x0003_â5_x0001_ÀåJ¡d&gt;´_x0014_Àø}­bJ_x001D_Àk¢ø)ù_x0010_ÀõÇ_x0019_3yò_x0010_@­¡_x000F__x0018_v_x001D_@ò÷Á¬_x000E__x001A__x000E_À´&amp;¥Hª_x0004_ÀñûùÀ¿öíå6E)ÀlÌ!Ý_x0015_@ò_x0014_4f5@_x0004__x001F_F]-@_x0002__x0004_ý|¡+E"À_x0019_{äÚÅ41ÀÃ37¸d_x001B_@k_x0004_ä{_x0015_bý?~l__x0011_"/À!lò°3_x000C_3Àf_x0002_f_x0019_¥Ö­¿_x0007_»_x0003_ëWô?._x0012_mb$#_x000B_Àåè_x001B_N½_x0006_@rcâgr?2@çi_x0010_YZÁ_x001F_À_x0019__x001D_W°sî$@¶8_x0001_£ö?³úð_x0010_ý!@Ñ,v_x0015__x0012_@¾ásR¶2ÀdNNµe2@JV_x000E_»å.@:ÚwZ+®(À-Ca·ä_x0012_À_x000D_ _x0012__x0016_w÷_x0013_@%ÑK_;_x0003_@¸"_x0018_0ç_x0010_À_x0005_FO¶ýë_x0001_@9©,O:+@5¦ÇðÌå¿çr¡WÎO_x0003_Àußp_x0015_ÀBr_x0017_cÇà @©ÈfRù¿½_x0019_Õ_x0016__x0004__x0006_ý_x0015__x0016_@ÊE°	0Àò¬Ü8/_x0018__x0014_À*¼²ãEï¿G/öZùµû¿Þ-ÛÎÑ#@!_x0006_l°U_x000D_Àv¨çÚÏ_x001E_ð¿_Bâ^|.À_x000C_Ø0ÚD ,@Pòw_x0002_äM_x0016_À'qixÃ_x0010__x0005_À_x0017_ßØåx#Àæ~M4íÀ_x001C_@&gt;´¦DQ_x0015_@_x0007_%åF~+@æ°0_x0006_³±#@Ø¹+ô_x0016_C_x0003_@8ßµ]_x0002_J1À¾¿Tt_x001E_Àvg_x0010_ÅO_x001E_@ºhÞ_x0016_Ì&amp;@gg",×%@¼_x0012_VÛÜ'Àî_x0008_BÖt-À3Ó»9«_x0010_@q¸ïORç¿\_x000B_õ_x0018_¯°	ÀË´yA¤ô_x001B_@_x0001_OiæB+@_x000E__x000E_zõ47 @_x000F_?~jÐp_x0005_À_x0001__x0003_0:&lt;ªeê_x0015_@­.Ð_w@_x0002_ÀÏ üY};3À_x000F_L¾xÁó?ÚY)_x0017_-÷¿°´²Ï"Àü1&gt;ô¾#"@¼]ñYÄ_x0012_@s6$ck_x0019_@Qç?Ôé_x0018_ÀÖ6¶Â°¶Ì?éâ1èg_x0019_0@@#²Î#@6ýøa°¶_x001C_@RUñ@_x001A_@,Ñ{Yoþ¿`.¹vÍg)@_x0012_/TC×3ê¿E¦¥	!_x0002_À_x0016__x000D__x0015_:ú_x0016_@[Ã¼Id_x001E_ÀýsK|!@w¸÷#¬_x000F_Àô|u2æê¿¤ä_x001D_ýi.@oþ#C_x0002_"@Fçj"_x0019_À»¯Ö*¹0À_x0010_¼ÐE"å?_x000F_´ÀI_x0012__x0004_@,_x0013_ý?Ä À¼:ó_x0004__x0004__x0005_Bg @Y*E¨­13@äÏÃ¿ÚG%ÀÐéKÈî%À_x001B_ë©_x0010_q_x0017_@Þh/ìÄ^_x0008_Às³EN#ú÷¿þ_x0011_T_x0003_@ ÀK®(_x001B_@qäVEAÀrDqä³;*ÀFÀAY÷x_x0014_@_x0019_ömû_x000C_,@"Ð6õX_x000F__x0015_À£6R©_x0017_,À4_x0017__x000F_+ó³6À^fO&gt;^$@_x0001__x0004_Èâ&amp;@_x0003_[óÅ_x0001__x0011_@È1åbh±_x0018_À£íEèÒ,@®4WK_x0014_@Ö-_x001D_¿É_x0002_@lêòÎ0_x0014_@é§í¹û;_x0017_@ ñ__x0001_!À_x0002_6V_x0007_u2@~@/_x0015_ì'@¿¨ú#@vâ¤áÄb_x000C_À¼Û°Qq÷_x001F_@_x001B_¸K_x0012_s¿_x0003__x0008_tN||Î%@_x000F_¢C¾e_x0008_À®x&gt;HÂ_x0019_ÀZ;(_x001C_|_x0001_@³¾ÎG°&lt;!@q._x001C_Ú^&amp;@Yó¶`}_x000E_@tp½g	@Í¹Vb_x0012__x0007_@fÅé_x0008__x0007__x001D_À@Cù^C_x0016_Ó¿4_x0001_êÕi_x0018_@?4u]ëó?xÓ°þ_x0013_$@.þ²ã_x0006_À6 Í=è"@xc&gt;÷'ø¿Ü_x0004_;cá_x0001_@dª_x0012_@_x0018_`Da_x0006_À_x0005_æ¶i_x0016__x0018_2@Ïcy_x0007__x001B_@Ú!î(x&amp;@kE£KJ_x0012_=Àw&amp;ÇMãk'À®KÊÚ_x0011_-À*vt´J~2@ø_x0018_fÇ_x0015_À~É´H«_x0006_À_x0012__x0007_©YX!@d&gt;_x0002__x0001_$@'"«_x001A__x0002_	4i Àdì_x0016_Ùé +ÀÏ®_x0006_n¼®æ?ÐíÄ¼ÄëÞ?WfêTÍ_x0012_@#?å¦_x001C__x0012_@8$ñÙeB(ÀìÏ;÷ À&amp;ò(!å_x001D_À_x0016_*_x0019_Jbâ)ÀYüÁ_x0007_y_x0012_À_x000C_ªÊf_x0016_@+_x0001__x0010_²ô_x0004_@	·_x0019__x0013_dÊ$@à@_x000D_/Fè¿V,_x0003_7_x001A_Ì?Ýv\_x0010_Mø(@LÝèU_x0012_À_x001C_Üöi!À&amp;_x0017_M¾»¿%ÀiÆ;o×2ÀË{2¿à_x0012_@vY¿_x001C_nû¿4×7_x001F_n_x001B_@_x000E_Wy]i_x0010_0À&gt;õLÆ_x0008_ÀÙ_x0008_$c1º*@°_x0005_Ð_x0017_ÀÖ\éôs_x0010_@o^L¢"@_x0017_½¨Q$_x000C__x001B_À¶?hWøN!À_x0002__x0003_jÑ(¥mÚê?xØl/W_x001E_ÀôEã¨¶ý¿_x001E_?úY\ù%@ªG¸åÑ"@;±§è_x000E_Vý¿_x001D_KSb,@?o9_x001F_Ü(@"_x0002__x0006__x001E_´L_x0012_@jEì_x0013_¨u+À(1úå_x0016_À9ø_x000B_C¿X#À&lt;þàhD« À§ÓÕ]à®!@Xq?Äám!@_x000E_hù_x000E_È_x0012__x001E_ÀªÚ_x0017__x000F__x000C_ÿ?»'¦â÷¿:ÏZ_x001F_'_x000B_Àçð]ipþ%À¬¸iøPq*À_x0001_)ª2Tfà¿%&amp;k_x0010_ºH_x001E_À0p&gt;_x001C_tÑ_x001D_À(züöFuä¿ü_x0010_OÎ_x000D_	/@_x0015_Æ&lt;'Ø#@áäáò~?À 7°û'o_x0014_@BLßS_x001C_ô_x0010_À¬«ØG_x000E_Àù _x001B_¤_x0002__x0008_Ô$Ü?_x0014_ Ý)W7@¬:_x0015_Ír_x001B_Àü6âÄË%ÀG+îHÅµ_x0003_À-sêK©Ø_x0005_ÀJs_x001D_H+_x0008_@Ô+ éÕÜ_x0019_@m_x0013_T_x0012_Ä_x0006_@N¢u_x0016_¼|_x0019_Àwg\IHê,Àé£_x0011__x0002_+2@¹a_x0005_¤ 87ÀY|»Û0JÍ¿àG_x000F__x0017_N_x000D__x000C_@_x0017_5ÄÐð_x0013_ÀVçï"&amp;À{ß_x000D_zô9@_x0004_TÈ¼Ù`_x0015_Àí,4_x000C_@D_x0012_Ó*&lt;õ¿Y¤ÑÌKg_x0003_@¼úªpü_x0005_@)á·¹#_x000B__x000D_À"­q_x0007_Kþ+@T_x0002__x0001_Sq1ÀÜ³JX_x0013_@ûýl_x0005_@¢_x0001_ÿ¹·_x0012__x0003_@_x0011_­`hy*À[jÝª±È_x0010_@_x0007_^ÛG4zä?_x0004__x0007_[H¯ìô(@/_x0013_æi1!@ý_x0019_&lt;»²_x001F_4@)îÕ_x001C__*'@ÄÜòÛB'#@_x0010_ÜYùÆ_x001E_@¦_x0001__x000C_@~R¶[±_x0017_Àjt öKO_x000C_@Ü¤ ø#91ÀlÂ_x0003_Ü1Ù_x0010_ÀØâÊv!	@m¤»]·ù_x000F_ÀWØrdÓR_x0011_@R¯è}_x001B_3@Ùh¾{ó?c?"V_x0006_å¿`×_x0019_2!x3ÀÒ_x0013_Ñ©7_x0018_@1d)¬Î&lt;_x0004_ÀUÆ¢_x0012_-8@zÞþÁ*_x0004_ÀrÈ¢s±_x000F_'ÀÌ_x0004_ì¤_x0001_L+@Å_x0016_2Bë_x0019_)Àvg¡_x0002_p9ÀQ_x001D_hXg_x0005_1À"jZIÞP0Àõ_x000D_7a_x000F_Â"@½jÿ?iÄ$ÀÊ)§Óé_x001D_À¼|8_x0008__x0005__x0008_]'Àµ -hªý_x0003_@ÎÁ*ÒÕ%@g¦ônç8-@³©¶ÜÉ_x0007_@Ææ¡G_x000B_$À: PEyI_x0006_@à_x0019_]£³_x001D_@ÆW¢_x001E__x001E_Î_x0015_@w5¿`°1@ì/p[¥7@&amp;u»Ü.?ðÀiï²_x000E__x0002_ÀÈ©A_x0018_â_x001A_Àv-_x0011_Ò°#&amp;@`ÿ_x001C_/_x001B__x0001_@&gt;@U]M$À_x0010_âÀ_x000E_Àüà®^c~_x0015_@î)åâÕ?w°âiß&amp;@ ÈpÍau_x0004_@sÇX=_x000D_@_x001B_W_x0019_©w_x000B__x001F_À_x001A_¬ÍÜ´à_x000D_À`QÃ¬p·4ÀÆr·_x0001_£,_x0004_@_x0004_l¬õôÞ_x0017_@.ÕG¥Â_x0017_@½W¤X0$'À]SÈV_x001E_Ð_x0019_@?+\Ê;_x0011_@_x0004__x0005_³à:×@®#@ÐmÓ¥_x0001_Fï?­&lt;f3â_x0003_À_x000B_CT*££_x0010_@_x0001_û¸¿û$@´só_x0002_¹4ð?fÙ_x0001_Ó²"_x0010_@ý-_x001F__x0012__x000E_ã,@ßÈ_x001B_½^Õ_x0012_ÀðRljÌ*$À;«ÿ·.&amp;_x0013_À=b_x001F__x0002_Ã_x0003_À_x0017_¢ì_x0001_8ß$@TßK_x001C_´Ý_x0007_À"Ss:_x0011__x0013_@XN)?Óà?þI÷À_x0017_À)Ãõ¿Ì2@.¯1=ÿ¿zÜÌ[q_x0005_Àa'é_x001E_B×*@"s*"F!#À1°ºL&amp;@»Û¦"Lé?ØNnn_x000B_è?0¸£Þd&lt;ä?ã§:u$*#@_x0013__x0001__x0008_b¼_x0002_@õÔp¦Ê_x000B_@np_x0005__x0018_üO/@w®P&gt;ÜÙ_x0011_@_x0001_V¥-_x0004__x0007__x0003_^_x0003_@væ[_x000D_.@_x001F_WÁµ_x0011_Àd¨_x0017_É1À§JÖv­Ü(À@tlèÖ¤_x0010_ÀtÛ"ñÐú À4°_x0006_4©_x0006_@\u³)@´ùU¹Äè?2»&amp;Ù"_x0018_À_x0007_Õ_x001F_¿!ÀqYC¥_x001B_1@¾ëwk^Ë_x0010_Àl_x0014_ý'!a%@àzxòUG_x001D_@Þ'_x0002_N_x0012__x0004_@_x0001_&lt;²5_x0012_ò3ÀMÍâcË_x000C_ø?D¡ °Æ_x0005_1@_x0012_)¹h'1@ûjc'î00À\Ò_x001A_E=(@_x001A_Í²"_x0010_ÀÒ3³_x000B__x0013_oå?¶C_±,ä%ÀqXaÊ4e_x0017_@òä·%0J0ÀG,½×b_x0014_À¢2£~_x0010_@vðÑBH!Àì_x0003_/É%J7@_x0003__x0004__x0001_¸f ç_x0015_÷?ä{OI+_x000E_À±$¿_x0012_®_x0006_&amp;@(_x001F_hóªP'ÀàÔÁ;ãÙ¿_x0018__x0001_¿Ô_x001E_Àà£·E6-À£X6d/À´	L_x000F_»!@ôâEÉ÷.@`[´1*«_x0002_@ts_x001E_1åó¿©SåiD	Àl_x0007_Ã`nÕ+ÀßÙB×_x000D_Ú_x0017_@Æ^_x0019_õ û?¬_x0003_sK_x0005_s_x001C_ÀõDFVRB&amp;@_x0012_Có¡­r_x000D_@`M¯Æd_x0012__x0019_@_x000E_)Á¦gÛ_x0015_ÀR³W³î_x0019_é¿3Â×ì!$ÀâÂ4Ø5À!Ñö _x0016_@_x001E__x000D__x0010_H¬_x001D__x0019_À}_x0014_/'ò¿_x0016_Ã_x000B__x0018_ÛD-À&lt;O&lt;};W"ÀZ_x0004_·Ri_x0011_ÀÀÎê¿Ä?ÎE{Ó_x0004__x0006_¹øí¿zR²`1_x001F_@2@_x0002_¼â*@67uSyp_x0001_@«*_x0013_ý,ÀNeÕ©CW2@_x001E_Vk´:_x0010_À_x0001_ë.ÿ*"ÀvÈ²_x001A__x0017_Ààu£_x000D__x0003_Í_x0018_@À_x001A_Y_x0010_o]_x000B_ÀâYæÎ=_x001C_ÿ¿ud!l_x001A_ò¿n0À__x000E_y_x001A_À_x000D_N%AÍ_x0012_Àp}»¼Î?Ðÿ#4_x0012_ À_x000D__x0002_Ñ_x0018_U_x000E_@Ã_x0002_¦C¼"Àî_x0004_+¼õ_x0005_@nÞ¤_x0006_@$ÀÒpuî5_x0017_À_x0011_åO ú´ ÀÚèi¶ª&amp;@Üå_x000F_½	Àxmï^;_x000F_Àô _x0013_Ò^ù)@6ÿqP­N0À&lt;Yg0_x0015_ÀÐ¬WÈæ¥_x000F_À#:]ªâ_x000E_)@ÒJ_x0014_Nø¿_x0002__x0003__ã}©ßþë¿6?_x0012_æ_x001C_,À»f_x0014_µ_x0012_ÀÜ^"_x0006_]_x0011_À|3þ~Eû_x0014_@_x0007__x0018_¸F_x0004_;2ÀC\¸¦Ç_x0001_&amp;@&gt;àÁíÚ!5ÀL¢/Å2À[½àµÃ!ÀÛ&lt;øJÓü¿3ï××_x0013_5ÀøIsv}_x000C_À8_x0018_bþb_x001F_Àê,CI8¡(@9DJ¸Åü¿_x0006_hv¿_2ÀËåcCÂcü?Éº4_x000F_d_x0010_@µ_x0019__x0010__x0012_[.ÀÉ}&amp;øn_x0014_À8 (ß_x0006_ðû?DÏ(¿LÜ_x001E_@_¨_x001A_£úó?ª^J²_x000F__x0001_@Ú_x000E__x0015_bcØä?f_x0018_J_x001F_[´_x001D_À&lt;hþ1Û¿_x0013_À{ûSù @H_x000B_g1û¾à?ûöÃ'¼_x001B_"@1_x001C_¦_x0001__x0005_ã%@p_x000C_Ku_x0008_@_x001F_bÅSg_x000F_+@_x0007_ü_x0006_ÂVÕ'@úxæp®D_x0014_@_x0014_ÅðÃX)@n4mØ"-@ÛÖáªþ_x001E_'À¸W\!_x000B_	ÀªjµíÔ_x0013_ÀNÖÏ_x0004_£A9@8¾è_x0002_ÿ_x001D__x0014_@øËþP_x000B__x0014_@ÁDº-x!3@_x001D_2Êm²_x001E_@zø_x001C_Yv_x0011_@då²dß ÀZwôR_x0002_ü?ëÕÌ_x001C_,â_x0010_@Ð=2¨Op2@aäµ¹=1@,z_x0015_I×5@_x0015_à¡²EÄ)ÀF_x000F_O_x0003_¼_x0017__x001A_@l._x001F_&gt;÷_x0006_ÀSéPÀ_x0019_m#@v_x0004_8&gt;3¨_x0018_À$ô3¥&lt;3@µÇ|w @KV÷_x0013_;&lt;_x001C_@¨ä_x0013_&lt;oøÑ?ý%ÍÄü~_x001A_À_x0002__x000C_/BoQ_x000D__x000B_@xE^B_x0015_À.ÄËÎ_x0016_,ÀQ_x0001_-5_x0008_±)@_x0003__x0005__x001E_Lé_x000E_"@"_x0018_ø¦éó4À_x0008_XÒbÝ_x0013_À_x0013_¿*àÒ0@XV_x0012_Q0@_x0006__x0003_	cù?È&amp;Vîà0@'Ë_x0016_ÄËÿ?p»üm-@}ö_x0001_h¼_x0014_À_x0014_§bñIé_x0004_@Ô4#_x001F_q_x000F_@n«¹Ú_x001A_#@|±¡ K	@²ó*_x0012_Òª6ÀÖÔoæÓ_x0016_(@Ø7À_x0007__x0001_×_x0014_ÀÁ¯+è_x001F__x0006_ÀRuî©"@îcÉ_x001B_:û$Àri1nÀk&amp;@O±êrî¿Åtù¡u,@hÅ:Ø/:%Àè_x0018_ªá_x000F_'ø?_x001E__x0016_êâh_x0014_ÀÂfgÛKí&amp;À_x0004_s\â_x0006__x000B_B"_x0006_ÀñV_x0005_mþ-@_x0016_,_x001B__x0007__x0016_5_x0010_À_x0002_\cek6@YZ«ÜK{_x0007_@À&lt;_x0008_v_x001C_F%@ì÷«$q¹-À¶_x0003_qÉhoñ?®¼2çF_x0016__x0011_À$¡(Ô	_x001C_ã¿RçhOÎ Àé_x0001_Ç_x0002__x000D__x001E_ì?¢á_x0018_G ÷?ü_x001F_IU_x0008_©ÿ¿°|µÍP_x0015_Ào_@!Z_x0019_@_x0012_ø÷C_x0004_@_x0016_»L×V-@lû/û_x0008_À¡ä~_x001B_¥f!@53su*ÀÍÇ¿¼_x0010_À[_x000D_'à_x0018_§ü¿Ñ°_x0013_ãú?_x0003_&amp;gÒ_x0017_ "@j­&gt;°î_x0003_À÷9.0ä4@?X_x001A_Å!#_x000C_@è¯æ8(Ä_x0017_ÀÞû_x001C__x0005_Pä¿_x0016_ÿ_x0016_r_x0013_@l[÷£;_x0017_!À_x0001__x0002_$w=ÝYÌð¿dTx{HE.@)|Ô_x0001_!_x0001_%@_x001C_C¥(\Ó @%,ÌæN_x0004_@&lt;_x0012_£»ÜÌ_x001A_Àîd¦~ @dðX_x0014_½7#@_x001F_¯Â=gÎ3@_x0004_r²5ã£ô?G_x000B_Ò_x001D_å_x0013__x001A_Àáï_x001A_?þò&amp;ÀvåX.-@_x0018_¿¥¬7Ä_x0014_@:ù&lt;_x0019_Y_x001F_@bÚy@ÄÈ_x0017_@_x000E_LÞÚã_x000E_À´]8ùö_x0016_4@[ßãñ0ÀN@*QÛ1À_x0004_CèëÎqê?CÕè§_x0018_@¬\¨S_x0011_ÀK´¥=T_x001C__x0010_Àyj_x0012_kø/ÀÔ{G³à*@_x001B_&gt;Æêú"À÷E«5&lt;½_x001E_@dtS_x0003__x0011__x0017_À¶|ÌÅ­õ?ÇÐ)C#6_x0016_À_x0012_ên_x0002__x0003_&lt;_x000C_4@#&gt;vÔTCð?Òë_x0012_@Â(._x001C_ç?_x000B_À_x0001_)É_x0007_ó_x0017_@ðze_x0005_6@_x0011__x001A_íÈâ¿_x0018_=úd&lt;.Àª^øÑ+_x0004__x0018_Àñþy´j!@­m~öÞ_x0008_@_x001C_|l_x000E_±"À&lt;©ºÄ¾¿r@_x000D_.Òö$ÀÃa_x000D_/o2À_x000E_D_x0014_l_x0001_$Àòw_x0012_|ña_x001C_@ßÒ_x000C_ ý?%Ìp¥¶4@:Èïðóõ¿ôùø#Ä¿4_x001B_FÜÙ!@_x0004_3_Zòô?w[j{ïÈ!@öÿÏàiQ#À@_x0010__x0015_½]_x0014_À|¬&gt;/@%.nØÎ5@ýü_x0013_9_x0011_@_x0018_åð_x0019_@É&amp;Ü1@â_x000B_ø^0À</t>
  </si>
  <si>
    <t>60309adcf5d2da1a4a4a327629a229d4_x0001__x0003_«_x0003_áÝi/À_x000D_ uÐÆ+@G_x0008__x0003_ü|_x0012_@_x0002_FÚÆøÃ_x0011_@^_x001A_!©66'ÀZùJ*_x000F_ À°ôÖ0_x000C_*À^wÂâÓ8_x0012_ÀöÊÅ_x000B_ëÿ¿0 H/H#@k§%}^_x001E_@@_x001F__x000D_µÌ!@h²¹þ=(@KÔèN!ÀÕ`§»3À!õÞK_x001C__x0002__x0008_À&amp;½²|_x000E_-+@¯Cp¦Cûð?6_x0013_êCd_x000E_%À³/ÍA5À_x000C_w%³Óe%À®Ý7Bp]_x0014_@&amp;º¸Æ;À_x0003_}×_x0006__x0001_õ¿ÿÔ¢Ç;I)À"y¼_x001D_0ÀÒ _x0011__x0012_	ÿ!À¶Ål3d?ë?ÔHÜÓukâ¿'º_x000D_ûT"À'45­ç¿Éx_x0003_-_x0002__x0003_5¢.Àã;bÛ_x001A_F_x0011_@T_x001C_·À-@p¥ÒÀW_x000D_@´_x0016_m_x0018__x0001_Àª'+¿nw_x0011_ÀóDâMSð¿ÿ_x000D_YF8Ã_x001A_À|tEÓ_x0012_ÀO£¯­¾_x001E_À_x001F_In!ÀZ«yÒ;@+yýA_x000F_@XOàl_x0007_é1À_x0014_5F'¾f_x0012_@\³µ¶Ì_x0016_À×	¦wZ«ä?/ÕT~6@&lt;h{2é?Ìe)_x0004_[1ÀñT¹_x0014_wä7ÀIA1¢_x0014_AÖ?rÄbY_x0018_ÀVñ?­v/ô¿Ó»íÓõ?Æ]6-)@G$oÁ2Õ_x001B_@Èh´Ç_x0016_ß¿§¤ë}Ù!Àdp"´_x001C_@Kîç&gt;s#@_x0006_ï¦_Ì+/@_x0001__x0002_eò']F!@ÐðË_x0011_³` ÀÞ-tÄ×.Õ¿_x001F_	µ!ií4@P}_x0003_9D¶ @ö_x001B_£Öe_x0006_@Ðìv§6ð#Àùrl"@nä`½}_x001E_À_x0003_áÏhÇ&lt;_x0016_@_x0001_Ô²âp_x0001_ÀÌÔÔÆ3_x0011_À1WÂJä_x0013_À\§båÌ_x0008_7@'ûüïô¿ÄyTD&lt;_x001B_$À_x0001_et3Ä_x001C__x0011_@B_x000C_?Ü·Ó_x000C_@÷MÎjòÒ*ÀæÉ)WF_x0008__x001A_@Êù£&lt;Iü¿éªç_x0007_+@¿¾I\Q*À§JSÖ;_x0001_(À9Z@¿?¢Z(Ýr0@/R§ßï]_x0011_@:yÏ&gt;î¼_x0015_ÀìÔ+KÖe0@`wSÙÔ_x001D__x0018_Àb qÈz»?_x0008__x0002_¾û_x0003__x0005_ôÊ_x000E_À_x000E_eà·E_x000B_@ÂlæR02À8]\ü?¥ª£o_x0004_À0ÂFÛ_x0007__x000E_ÀLú [tQ	À#õ·U_x0018_@¡ÿ¶÷*ò?bâJ(6ÀgøtÛ"Àø_x000F__x0016_AûË0@Æ¦¯_x001A_É_x0018_À¥"_x0005_ÌØÀ.ÀH5T7_x0013_5_x0017_@Ê(ãT´Ú?/¶Q_x0001_*Rñ¿àá_x0011__x0016__x0010_À®'gÛ_x0015__x0013_ @|_x000B_¹_~  À_x0004_µ_x0010_;È_x0019_Àdøß¯&amp;@Lld]³ò¿QA-_x000D_ê"Àýf§wÈý?Â#Hy9S(ÀñÔ_x0018_\×¼8Àð%ù_x0002_û&gt;_x0013_@?È:µcc8@_x0006_»W? _x0016_ÀLù_x0017__x0010_Æ+À£n²_x0016_hð?_x0004__x0005_?à¦ U_x0001__x0016_@,ÅÍ_x0004_KÞ¿O1TäJ_#@uî!&amp;_x0015_À_x0003_| òK±_x0006_À\_x000F_ç$üÿ_x000C_@_x0006__x0008_h_x0019_Ð'ÀÅØe)&gt;é_x0002_ÀØ_x0007__x001F_?¼'À~¶¬r©_x001B_@Ê²_x000C_hÇ_x0006_ó¿¤³_x000F_Ah&amp;ÀbòÌùÀ+_x001A_À_x0010_g´I¢¤¿N·«Ó_x001C_&amp;$À´M_x001D_d _x001D_,ÀÔÌ¸[I_x0004_'@Ø¾{K^«_x0003_@ÒJIÇ=ÀÄþÄu´.Àmû·¸ÿ'@3bïh»Þ¿ö_x0007_ñü$_x001E_@[_x0019__x0010_ô5@4_x0007_âååÛô¿&gt;3^á_x0018_;_x0006_@)·7ðÏè @âò¹,ä_x001E_@42×?®+À`]	-Ù(Àe1_x0005_òõ_x001A_ÀÃª_x0005__x000D_wa5@$&lt;y`ái!À¬ÊÚÐ_x0010_À¬_x0008_¤¾+6@Ç9_x000B_°	0$À·mÀàÈ)ÀÂ,{ô]0@ö_x001D_ýõ]Ù_x001B_À.1ÑóôZ_x001B_À_x000D_Öx_x0004_¯cÚ¿J#_x0004_x3þ¿í1h¢¿_x001A_ÀâäÂÐ,_x000F_Àö62$@nr$# @OOxH_x000B_W+À;f5öÈ_x0001_@_x0018_ª_x000E_y;L_x0002_@o+Þõy¡1@_x0014_.$.Â_x000D__x001B_@Î_x001B_úKCc_x0019_ÀDå_x0012__x0006_¡ò?¡_x0016_aìV_x0008_@¹o5Ür ÀðjJ¥®_x0010_ÀÉ_x000C_¢¸ u/@ï¹.²ì_x000B_@W\­@_x001E__x0008_@aÆ_x0007_Põ$"Àw+Æ_x001E_À*@_x000E_×_x0005__x0003__x001B_'@Zo_x000D_Ñiöå?_x0008__x000B_5/ù	fð.@_x001F_tUSÌ#ÀV_x0007_ÝK_x0003__x001F_À-Uj-_x001C_ô?FÊAÈ¦!ë?.k±#À¾_x000B_þÝ5¼,@&lt;såì 	À_x0005_::_x000F_þ&amp;*@¼&amp;¼_x0006_	5_x0018_Àn!_x001B_ª_x0007__x0001_Àås_x000E_%»#À\_x001A_HhÚ0@A9ç_x0008_¨_x0011_@&amp;BðI&amp;@ñ'ÌøÜ¿_x0012_Ûy_x0019_ÿ¿z¬pT_x0004_$@/Ì3!À_x001E_(ÈÞj5_x001D_@F*í?hý?¡f_x0014_4zã¿Óu_x0002_Ø¼ú?Yd~øv_x001F_@Óòp_x0017__x0010_@CÆäL__x0006_@4)Ú8U«&lt;@Cm_x000C_n ÀQlè.['@]v§_x0019_¢_x0011_ÀYÀ©¡?@!"o_x0002__x0003_±È3ÀÙ_x0015_#gY8À!³#Ñ_x0016_À_x0004_a_x0013_¼ @V_x000D_ql÷_x001F_ÀA/jÚk¶-@áÅÁÛR_x0017_À_x0016_ÈëcÉ})@|Þ_x0002_&gt;_x001A_À¡ãñy_x0001_ ÀX¹T _x0014_5$À_x0006_pV\Óþ_x001A_@+UÃQLã¿Tüÿ-­&amp;_x0016_À¨#Ë&lt;6@à¯_x0018_OÁ#À*øû!ò0À².ìùxN'@_x001C_H:Ï^[(@_x0007_C$É¼_x0001_À_x001D_bw_x0005_@Ï?oæ×²èÆ&amp;@Àtæä6Û÷¿q÷g\e÷¿&gt;!½â¿®_x001A_@³½æ66_x001A_@,%cªbå!@ð©M)Á_x001B_@ºæ?_x0016_(1À²¶îª7,ÀÈmMé¾_x0010_&amp;@ÎÔ»s¾_x0004_@_x0001__x0002_YtÆçÅÜñ?_x0006_«#ÝØ_x001B_@Ô±n,Äú¿Bt3L­2ê?mß'_x0004_è¿àþá1©à"À¯-Äi¶~!ÀÍe£DÀ%2@_x001F__x001C_Wm&amp;À_x001D_CÆÉ_x0019_§_x0007_@_x001E_é_x0011_#Ì%@À*_x0016_¿½ÕØ?&lt;_x0018_c÷C2ÀI_x001B_cÎª] @TýAg#R_x0019_À©ÛÌ³Í|_x0001_À.3_x001D_àùò_x0015_Àþ¯8þª*@/.×_x0001_2ÀâÐI_x0016_»º1@Á_x000D_áü@ü*@*×1¨¼%@_x001A_Å¹A 1_x001A_ÀÚÞ_x001E_â_x001E_ø¿,äÁâ|_x000B_@yádi_x0013_·_x0002_@(ÐÛëuÀò?ºtTu_x0005_ÀæMÑF³_x0013_ÀxWÍ^¿Õ,ÀÜ:Ûô¿¼_x0010_ÌC_x0002__x0003_-4+ÀZ_x000F_Vº[ì?+ó±Z_x0017_ @[_x0017_M_x0019__x000B_!À¾	/_x0006_!_x0014_À4;"pò%@âî¤o,@ë_x0019_ü*_x0018__x0017_@àÆû¥Aô1À7_x001A__x0018_àN»_x000F_@ÚG³.%W#@ëá_x0001_Ydã?|0_x001C__x0015__x0003_À^uÛ_x0006_â¿?_x0003_ºî-0Àè_x0006_ìã¿ý?/_x000B__x0019_Çt_x0015_À_x0012_Úß?i_x0012_)À½8['/ß4À_x001B_ÄM\_"@^_x0016_µ=_x0015_Ë_x001E_@ÅÀíª_x0011_@&lt;H-zÞ©_x001C_À¯rPò·?.õ3_x001F_àë÷?I_x000B_xgÜî_x001A_À~_x0007__x000E_r¡x3@Ü¤K~-ÀëïBZã_x0008_À_x000F__x000F_s:_x0005_Õ"@_x001C__x0015__x0018_¨Ï°_x0014_À_x0012_ÀPUµà¿_x0001__x0002_ó($_x0002_è_x000F_@Ls¡§­7@-!ìñåc @ÜÇV÷¯#ÀÜÎìÏª	;ÀÀÝ_x0012_7Þ_x0005_@_x001B_sÆñûr"@è°L_x0005_9À$/±Õýü¿§ùôOt+@_x000D_ua´v&amp;À&amp;/|ÅN_x001E_ÀÌÐbî#@ì	Gïí_x001E_0@l¨§áoy_x000D_ÀÖ­_x0017_ë5@EÌwºýñ?_x000E_^dµ_x0004_õ?\_úÎ_x000B_@¼_x0003_÷Ug-À}î_x000D_D9)@Ò«0_x0007__x0017_â!ÀOpb]_x0002_)ÀÐwï¢ãÿ¿_x0001_)øÊE.&amp;@Ì¿7ï¸C%Àà_x0005_å_x0011_À¯_x000D_£÷W´_x001E_@`éÈ,_x0006__x000E_@ R$rv_x0017_$@`"1´_x001B_ó¿¤qÑÚ_x0001__x000E__x0017_%@;Î_x0015__x0004_R«_x0002_À´_x0002__x000E__x0007_.H_x0011_À· ®Ü_x001D_r_x0003_@É½S[R_x001C_ÀÜ¹ð2²=ì¿õW{_x0008_¥_x001E_@Þ!zè¢_x0005_ÀH/wx¼	Àâ_x001F_Uûº_x000C_2À!Ã*¨|"ÀbU^Ú,Ç_x001C_@,öí]n+À~á_x0002_È»o6Àuøgc#@AUÓ^ñû_x0012_@v¶wwgþ¿Î` _x000C_Ïp_x000B_@Y.d_x0017__x0010_T%Àä·½_x0006_³1&amp;Àn®_x000C_?)oð?_x0018_rêúZ©0@UöW_x0018_üK_x001A_@ÊçD¦`	Àc_x001C__x0011_âC§&amp;À¡éi_x000E_¾;!À_x001F_G|é}_x0017_@ÎaÒp0_x0017__x0017_À+ù_x0006_%_x0015_@öÂ_x0018_WÂH3À_x000C_£_x000C_(=4ä?þI_x000D_´ç»ù?_x0001__x000B_È"X«@À'À®Ò_x0011_¡0À'W9]å ÀsQ[K_x001C__x001A_@Zb¡_x0001_¾_x0006_ÀQ_x000D__x000D_E£Ê#@FPÍÉ¨_x000B_@Y*ÈëtÝ_x0016_ÀÔ_x001E_æ_·_x0017_ÀsH_x0003_¢_x001C_ @ümR_x0005_"ÀcÙ$ÑåÏó?--ÿO_x001D_®3@8^\+ @~2ß[¤_x0001_À"_x0002_g_x0001__x0016_1@_x001E__x001B_Úi×9_x0007_@QÙ&gt;ê8@¼;¸Ç×_x000D_Àþ,ä­PË4@de_x001C__x0019_r_x0004__x0019_ÀX~3ö.#ÀQ×E_x0001_Á£_x000E_@®ç)Ø)_x0008_@k³Ièòæÿ?quÅÞ(_x0013_@À¹©_x000E_Qé?qH³	×8_x0019_@Ýz_x0002_&amp;Îâ_x001E_@î|t¾$"@hX_x0013_Ï_x001D_7@"_x001B_ö_x0004__x000B_ï1_x001C_@ÚKØ±oy_x0002_@Ö}Âûà)ÀtÆe¦/_x0016_@_x0004_¸òýW_x0007_ÀX¦ôq'À_x0012_¢YH_x001C_ë_x0018_@_x0019_45¸_x000F_G_x0010_@_x0012_Iýòá¢_x000F_@âPT«`_x001B_@ê_x0002_æHË@_x000B_ÀZ_x0005_Çõróø¿ÀøÑÑ0_x000D_@_x0016_iÅm	@ÐÅ¤eÆ_x000D_@_x001D_ÿ³0z#@Î¡ÚM_x0015_§_x0014_@T_x0012__x0014__d_x001A_@&gt;Ôò\/90@ë0&amp;ï_x0001_/@H	°Ð(À&lt;M¨	×_x0002_ÀÆ06µÜÄ&amp;ÀáAý_x0004_ .À¾£_x0016_Äu_x0006_,@_x0016_à\é_x001E_1À_x001C_/¯"_x0003_@Ï~­2mU_x0013_@íbSÆº/À_x0019_v/"ë2@Ý(QdËñ?ù%DE_x000D__x0014__x0008_À_x0001_	_x001E_3JiÎ _x0013_À²ïsy_x001A__x0011_ÀÜ \f_x001B_._x0012_À4	[	@[Ô2BQ«_x0007_À"ÿ´Û_x0010_ÀÊÐ_x0004_µù91@£þ_x0016_Ëèf ÀteÀ?*@»Rç_x0003_s *@í0_x0018__x0008_â	2@  _x000B_59eõ¿Bj$Ñ_x0006_/@Ø®üi2_x001B_@ã_·ÍW_x0002_@_x001A_H¯¯a"_x001F_@-N9_x001E_+@ÜI_x001B_(£1#@HUì2"K_x0001_Àù~2v×µÙ?&lt;]×øN_x0013_À)J=h_x000B_6À eÝMðÉ¿î:+¥å{_x001B_À±ð~â[_x001E_Àñ_ÙÄZç?ãyé¡#_x0005_@nÝç{ªåý¿Û'äèÎ¾ô¿-7DêÁæý?ÂguU_x001F_Ð?k2©Ú_x0006__x0008_û_x001B_À¨TÐ_x0007_­M$@QÞIJÿ)@ò_x0014_ï	b_x0015_@¬n_x0002_Æ_x0019_ñ?êër8_x0003_³_x0011_ÀÙø3g_x0007_@ÿ¥q_x0007_ÀC_x0001_h`õv(@`FL¯_x0007_@iÂë_x001C__x001C__x0017_@_x0005__x0019_;Ï_| À_x0004_(_x0016_¤]&gt;1À¤_x001D__x0007__x0004_"ÀÒkfû¦Gß¿_x000C_.ÿ_x001A_è?,tÓòT_x0012_@ Z}ë?_x001C_ÀÄ_x001D_ëÌ_x0016_@ÑN_x0019_]_x001C_Ý"@_x001E_- "Ì_x0004_Àï_x000D__x000F_Ì¢_x001A_@Ñm1d_x0012_á¿5ú*@Áç®i_x0019_ä£?Ë¶=-7B!À¿Ø_x0018_øìJ Àlss_x001A_m_x0014_À_x0010_Oà_x001D_¥2@ç8&gt;Ô}Ü0ÀØ_x0007_Èhjòþ¿ K[F_x001B_@_x0001__x0002__x0015_fð_x0007_´+7À~ñ_x001F_gË03À"U_x001C_V§ÎÒ?Þ_x000F_¤0wÜ_x0003_@aD»t®a_x001A_Àº5§ª%*5@÷-_x001B__x0019_¨±_x0014_@má0tÃ?,Ô{"92_x0018_ÀÚl[îÀmî¿f£âÖÝ@_x0015_@Ø¦ÎGu]ï?àéõT_x0005__x0014_@¾üÁ0Aó_x0018_@ºúØýÄ Àr_x000C_EScÁû¿ÒãoüÏ|_x001E_@|¦äö_x000D_Àì_x0007_¸±­p-ÀýH.&gt;h9/À8åü_x001F_a"À¿Ñtx_x0015_ì+ÀÒv¬_x0014_3Û_x0013_À¬ÎVf+Üó¿t(î_x0004_Z_x0006__x0019_@KÌ¤{ö¿X+^Ãó_x0008_¹¿3°^X8¸_x0005_Àê"{±U @Èu½lÊ¾õ?_x0017_	;Í%A0ÀbÏs¡_x0003__x0004_Fð-@¬¥_x0017_Aù_x001D_-@µ}ý¶ìÓ?-æÞ	ÀT_x0007_ý_x000C_ÀÉ_x0005_ñwJ_x0005_À¢*¿_x001A_k4Àð%äp]B%@ÚWCõjÓ_x0014_@o#µf]4@rõ÷ùkÿ?cû_x0003__x0007__x0004__x001C_À­yfù¤	@I¡P}Hq_x001B_@NXÖ¢yü_x000B_@HãH_x0012_"@H#/M§f_x001F_@ûÞì'.¼1À$,Æ¾Á:_x0014_@·³ë_x0010_1@¸6wÙcf#@~¿G£ç×_x0019_À_x0007_©Õ¸hì_x0012_À.Ê¥_x0010__x0010_@Í8¡º¿$@È¡Â_x0004_Ê¡'ÀÛ)_x000F_Ó_x0002_«Ó?_x0001_dlêLS_x0016_@#_x0012_R¿â?ûTIk¨µ#À_x0010_Ô¤_x0008_Z'@_x0017_0YaÀ2@_x0003__x0004_üE|¸_x001E__x0015_@êÒ1øuE_x0013_@±_x0001_6(@ _x001F_­-_x000D__x0018_@Pð1²_x0010__x0019_5@_x0007__x0002_^ª ð¿`_x000B_Û,_x001B__x000C_@´_x0002_í_x0019_ÓÆ_x0005_À¼"Ág"@ýk{âÜ?}yCðd @ÜuÝ·0@R_x000E_ÉKÔ_x0011_@¤i_x0012_è_x0012_£+@Dü®ÁÎh_x001D_@û_x000B_%-"ä#À_x0014_Ã6gDb_x0011_@^uô¬®_x000E_@èWÙ_x001C_ÜÛ,À_x0013__x0010_Á_x0002_©Ü3@_x001A__x0014_jq$_x0012_ç¿Õü¤{÷á$ÀðEháÔ?ä²¸_x0019__x001B_,÷?x_x0017_³nL*@dÛÚòvÊ¿_x0010_o+Õýã?!3ËUò¿¯*3(Î+@	D_x0007_J&amp;|_x001A_@_x001C__x0017_ï_x0008_6Àã¬¨_x0001__x0002_D¯_x0019_@È2ú6ñ"À&lt;qy©_x0003_$ÀQñWÈc'@i&gt;°7_x000C_3@búeåFè$À°_x0017_'|½)@E_x0003_Xv#42À¶IÅ×ãCÑ¿¯)_x0015_\_x0018_'ÀÇ_x0003_æ_x0008_*c2Às_x0002_Ø|	¨!@Ý_x0012_bù*@ô3#V_x0018_ÀneÂ_x0003_¸)@,sDØü)0Àßk2Ê%Ã?_x001B__x001F_û_x0004_B_x0007__x0011_@_x0004_Ä:ø9r_x0018_ÀÚßxE_x0018_s7ÀVç­1üH$ÀHdRÞá_x000F__x0019_@­ÙÏõU0ÀQ8òð_x0016_7_x000C_@_x001F_#6cô?z-|_x0003_i_x000D_@'_x0001_âøâ$@hÄ¡Rbö¿é_x0015__x0019_º_x0016_@ðà_x0006_Åà1@p_x0019_W_x0017_À![ãÁ_x0015_@_x0001__x0004_F­_x0010_qÁ_x0014_À¤	_x0002_+5M_x001D_À5«8&lt;}}_x0012_À}iªùèõ?$=Ëz_x0010_À²{6%_x0019_%@ãÃÏ_x0011_ãR.Àîyvà_x0011_ø_x001D_@l_x000D_4&lt;!ý_x001A_Àp3U_x0007_!X_x000E_Àr9Gça ô?ê%_x0007_ÆQã_x001C_Àû³±_x000D_è¿j_x0017_¹]=(_x001D_À§1B1À."¡¾Ä_x001D_ÀÞh_x0017_.s_x0012_À_x0014_ÎÖ@_x0011_Î_x001A_ÀÛv@¶o	@¬_x000E__x0003_È_x0006__x001A_@Q6*tJ_x000E_@_x0001_NkiTí_x000C_À8:Y_Ò_x001D_'@@ÄC³k_x001B_Ànk!Àô4@#Äé%í_x0003_@_x0016_ØG²¢m"ÀAtFm%!À3§Û©\&gt;ð¿@ÄÇón_x001F_@¤z_x0013_³Æõ_x0015_@rÙÅ¢_x0007__x000B_L¤Ò¿à´U/)¦#ÀbJ_x0011_ïR_x001C_@ölOKñõ_x0003_Àl¨Ã]åä_x001B_@Òa_x0015_Eí?µ*)¡Mï_x0018_@_x000F_ûòR_x0019_@Éë+³k½#@g_x0005__x001B_§b	@r!_x0002_©Õ¶_x001D_ÀÖât_x0012_ ¯/À©½N_x0015_\{_x001D_À_x0004_:72£J4ÀTåÑw_x001E_ÀÞß_x0018_õ?Ð0ü &amp;À½¯ªð®Ì_x001B_À}&lt;ôË+É_x0017_ÀW 	_x0013_:á_x0013_@&amp;áá6_x0013_@·K_x0008_Gü_x0002_@R,:ì²0@_x001A_×G9_x0002_v_x000C_ÀnÏÃ½$@ÁB%WU9ý?A0cú¿T_x0001_;2?_x0006_ÀÜ3×fo!_x0003_À§õá¤L_x0019_À_x001F_ùö''(À½	¦oÕ`1À_x0003__x0006_õ_x000F_¼:Tµ_x0018_Àâæ0bæ_x0017_À¸_x001B_ô*_x0012_2À¸ÉÊ®º÷1ÀT&lt;P_x000B_s\%ÀþÁÑ+E_x000E_ÀËúëf)Àb¬è-ë	_x0011_À[5Kò©_x001C_@©,ÿØáÁ_x0018_@ê­_x000E_Ö(_x0007_@ãþ_x0016_ý_x001E_ÀDÚêå_x0014_ÀDKIåÃÊ @_x0004_Ñ_x0008_«`_x001A__x001B_Àú\Ïö _x0013_@MÂU'@öE9ÿà'_x0013_@ú§åÍ_x000C_±/@ÍpÃ^ö?E¯¼_x0001_§ù?«Y#t_x001A_È1ÀhfP_x0017__x001B__x0004_ÀíÐf`_x0002_ÀI§ù©_x0005_@_x0013_Ç_x0019__x0013_Xi)À	_x0004_m_x000F__x0015_*À_x000E_Ã³Ã3÷?S_x0016_Á_x0014__ '@kÜk°hò_x0007_ÀKzÇ_x0016_@Ëã c_x0001__x0002_'Ï(@ïÆ_x001E__Xi#À¼zÕÿeë?7Ù_x0007_k_x001A_ÀKÏÖS/@=Ý6ZhÚ"@WTû£ç,@¢Ü@ÞT)'@${_x000C__x0017_T#_x001B_À³+È]44À ê_x0001_ÝÁ)_x0006_À¹@_x000D___x0002_À]¾_x0007_ªvñ_x0005_À[!f`_x0001_+Àÿ²àì_x0016_å_x000E_@Ù}ùQ&lt;:!@£QÂc_x001F_À°£ìô0@c)é_x000C_:ÀXnzGRö¿ÔBzñ_x0011_@_x000E_ÿ¡þ¡¿R9óÈK_x0013_ÀOµï³Ó_x0001_@ËñÀÔ°.*@MþZ_x0003__x0015_@ó2ì¼_x0001_s'@É×ÖÍ_x0001_@VLØ~£¬÷¿ÍY1¨^^_x0012_À¨Ã6D£_x0005__x0010_À_x0005_Ô×Q¡_x0014_1À_x0001__x0005_¬	,P_x0007__x0013_@(WÍºc1@§mSØ_x0015_Àðeo_x0001_ã_x001D_/@ßp^w"ÀB1_x0013__x0015_f_x000F_@_x0019_@tî¶_x0007_À_x000C__Öhû\7À¦_x0015_Â&amp;f_x0011_$À_x0015_Jx`k_x0016_Àc GQB0ÀzöòEy&amp;À«;(RE_x0007_@HzÜ_x0004__x0014_ÀÒúQ,Ó)ÀG_x0017_{§ä*@Ö[ßÍ«_x0017_ÀdJ¼_x0018_ï'À_x0016_=_x0006_î_x001B_À_x0003_þ-Ã	ï?¡"Ãïä.@_x0007_Ò_x0003_¹"ÀÝÃ)]»E2@_x001B_ÿÛÓ_x001F_Ì0À@	¾_x000D_Ç©)Àñ¿n%À/C_x0018_ñ;(Àª_x001C_ó×¸%@'_x0002_iåJNü¿&gt;:_x0015_Øs _x0003_@vZáÕ_x000E_Àõú°_x0005__x0006__x0007_¾4&amp;@®_x0013_øºÝ_x0005_@heCkA(@_x000F_ÛºÔ"À1sÙ£i_x000E_#@#9î{_x0013_@:_x0016_M)_x001D_È_x001D_@_x0013_æL_x0002__x001F__x001E_À¯»ãËÐ#À0_x0003_oêò?_x000E_«$mÂÓ_x001C_À@¼_x0011_,h_x001D_À_x000C_¨\!Àõ_x000E_@*åX¯vÑ¿âî{ÚY_x001C_ß¿H_x0007__x0013__x0001__x000B_%@Úr¦è­Í_x0014_@faP_x0010_V_x001B__x0015_À=éY­¸_x001D_ÀäÂ_x0017_¿MM_x001D_@bÝ»ñ2~%@P\R_x0004_Àî_x0018_CøÍ'Ì¿_x0008_B9}cÌ%ÀEáòbË_x0012_À_x000E_Ä±ï_x000F_@ÎÎçéÜ#@î:8ô_x0019_Ài¡î:_x0010_#Àe1a_x001A_ôÛ)ÀZU%ÜÕ®_x0017_@H_x0010_¶UÁÁ9@_x0002__x0005_V%_x0006_û_x0002_ì#À_x001B_µý]ª%@JLðõ_x000E__x001F_ÀÀ¬ÊªÚKÒ?l.ºo¤â?ÜZ[Ò¤ñ?s_x0010_ý_x0006_@9R_x0014__x0016_Zã5À¦Ñµ¤8_x0013_ÀR_x0019_ðÀì_x000D_-@øÏë]&gt;_x0004_ý?í_x0004_R_x001F_2Àq_x0001_Â|È$À¯8±_x001E_'=õ?$42_x001B_Àß2D²ßÔ&amp;@)hÿü)@`ëúFÛ_x0010_À._x0013_Íp]_x0005_@_x001A_äg&gt;_x0016_	Àr¾Â½§_x0010_@Ýx~´â)@¯_x000E_FSø_x0007_@ZrËlWz$ÀG*_x0003_E¦õ¿÷I}¸(_x0012_À¹óý¥NÎ_x001A_@ H_x0018_åG_x0018_@r°_x000F_Îì1@"#Ñ¯ÕûÔ¿$»Óa¼-ÀÊÝ¤_x000C__x000D_Ö¡_x0008_@õm/ÓJ_x0012_À04_x0016_âÌ_x0003_#À_x0005_¤Cv_x000D_@¥hRåS%@t©À_x0002__x0007_+ÀY©¬__x0001_@j÷ò¹ë ÀÌµ"Ç$í¿t(¤y~T À¦Q_x0018_p_x000B_ÀH8¹&lt;4²ö¿_x0004___x0019_NÅý¿ÀP_x000C_/MÐ7@h_óõ_x0010_ïì¿Fó.@ø_x0014_@,_x0002__x0011_ßþë_x001A_@ýÎØE_x0006_À	¤-AÉ¿5_x0016__x0019_ Aø_x000B_ÀÚ_x0001_·ÐQ±_x000F_ÀYòkQ£_x0003__x0013_ÀþQ&amp;úH6ñ?Ð!©+ÆÕæ?ã2¯òð#À£.4èË_x0003_ù?ð]XÏï_x0011_À2Ø_x0018_×k3@Û­Ö_x0010_2á?ÆV½8_x000E_*_x0019_À_x0018_qyaè? 6¤6b22À_x0001__x0002_"Â_x001B__x001D_"Àÿ&amp;¨Aû_x0006_ À_x0017__x000B_Í_x0019_Ì_x001D_@_x000F_*_x000B_|§"ÀtKCºýÛ_x0016_@íäp6xv_x0019_@Åâøç_x001D_@_x0012_FÚ½ñ	@Z[þÐ&gt;!À$_x0003__x001C_À_x0018__x001D_}Ò+T_x0005_@_x001F_¤ÿ_x000E__x0005_q @»l·Ò_x0017_@)KvÂ_x0012__x0014_@_x0014_.Q}±½"À^ä_x001F_ô*ÀTüô_x0017_l_x0013_ÀZÏÕb_x000D_@¥__x0004_ÐÑ$À_x0005_S_x001C_ú_x0007_À6£¤Á,_x001B_À_x0015_ªÂ1ê-@vþÐ´_x0018_@¶_x001F_M_x0004__x000D_ö"Àq¾RÑÌÈ"À_x0014_%ôH|_x0003_ÀlÔz[s"ÀÓ_x0013_©JI{.@~ÏôºM_x0002_ À¯U­õ?Åÿ1ïø?VKç_x0019__x0004__x0007_86À_x0010_C´¨_x001D_À³Gÿ³å_x000C_ð¿8ds·&amp;Î_x0006_@3\a£_x0010_8_x0008_@°×æJù,_x0015_@8g	Pã¤2À\Í`_x0018_×?§®Î_x0016__x0001_³_x000E_@ÅàEÅG_x000F__x001A_@_x0012_uÖ_x0018__x0012_é4ÀÖüº,_x000F__x0005_@_x001B_d|·3@FÚ_x001E_©×_x0005_À:ïÞ·õW_x001A_Ày,¦¶÷å$ÀãÄÿV·_x0004_@_x000E_ë-cð,_x0019_À_x0011_a_x0003_ÕÉä+À8ßö2Àr3úéº,@Íå'¯?_x001F_@È&amp;Ý4è÷?¬`¸&amp;d_x0006_)À0ðÄùZ.@ü÷/$Þw#ÀtLÈ²p2À_x001E__x000F_:^F\2@_x001B_ÒV."0À$_x0018_]í.îì?Þ¦u'£j/@Ò_x0002_RõÜÝö?_x000D__x000F_rÎ¶G$@µf¾_x001A_"Às¢wä¯í#@ê_x0001_z_x001D_Ýs7@ë/àÂu_x000E__x0011_À,[_x0013_'@_x0019_ªl_x0008_à_x001B_!ÀTuW"@	_x0002_xï°K_x001E_@J_x0019_P*_x001D_Àæ*}z÷_x0014_(Àt_x0006__x0016_ö_x0008_@p·_x000D__x0016_@Üß«;Îl1À7`_x0003_À¡_x0004_À_x000D_¦'÷Êý_x0010_À_x0015_Têz_x0018__x000B_@zRDd5_x0005_@ê´1¹"@ ¨²L@_x0015_@?_x0012_}_x000D__x000C_E1@_x0018_R_x000F_[i_x001F_@Cð¼YÎ_x0006_À|Ç D=_x000C_ÀØÅ?&amp;Ö^0À¡òík_x0012_@ô&amp;ÓÜ_x000C_ë"@î_x0010_Ø´pÇö¿÷¶&amp;mÌ_Ý¿W¡F0ÀSmwÒä_x0007_0Àß0?_x0001_	_x0002_K²?Ç4AÐ%À ø±_x0014_s$ÀwØ_x001B_qÍþ_x0006_Àu!_x0004_§3/@&gt;´$ëÑÿ_x000F_@È_x001A_ñÿbÀ¿nZbf-@jZá7_x0005__x000D_@)&amp;|Åæ=ý¿èzÃåÁ_x001B_À !ê_x0008_@_x0004_\ñ_x0019_pÌ(ÀYËeO:@¬;x-Õù¿¬²ºL¥Ä#@³f$_x001C_ó,À7ð_x001A_ÔN_x0017__x001E_À4ïJ?Â4%@+¼º¢_x0003_'@v±Ýb_x000B_"@"¶_x0011_èG/ÀL_x0007_wr_x001A_;@Ç2·ôB_x0004_@_x0014_Us_x0016_ú_x0010_@]wµd8lÁ¿ñzÜ5pìî?_]_x0013_ý(È%@ïú_x0003__x001A__x0017_6(@?CvÔÌ2À*ÊÍ»¯è0ÀS¨½:¦*À_x000B__x000D_ô%e*_x001C_@þ½½H]¹5@P	3ÑôÓ0Àßèd_x001A__x0005_þ?jIW@:÷?!_x0011_â{_x000F_Ö%À$3&lt;æiÏ_x0003_@áLqvê.À_x000C_µtúç_x001C_@ÚÔ,GqÈç¿ºÞ_x001F__x0004_,_x0002_ÀP³¹ËK_x0010_À·dåbrF_x0012_@£ú_x0015_GX_x0006__x000D_ÀNdñv(_x0005_À0_x000F_g!@k_x000F_3KM@!@bP¾Q,À2[Ïæ¸_x0008_ÀCÙË¿iÝ?X¼ÒBÊ_x000D_(@_x000D_* æ_x000D_ÀEí"þ_x0001__x0002__x001C_À)	jý_x0007_½_x000B_À´ýÊuy§_x0010_À^§_x001C_Í¹×_x0008_ÀS36öÛ,_x0001_À/û7Ãð-À_x0002_ÌUNòüâ¿_x0008_cW_x0012_O_x0013_@{«l'¢_x000C_À_x0002_vÁt_x0002__x000C_.A4À|_x0001_g&amp;²_x001F_À_x0002_Ó_x0001_ê~	_x0017_À5_x0003_H_x000C__x000D__x0010_@Pä_x0012_]ËW	@¸î%&amp;íZ2ÀJà_x001E__x0004_#Àþ¨çpÒ8%@Râf_x001B_ºÛ¿IÂpaÞ_x0018_À¬÷?6s:ÿ?b+òÿt_x0008_$@7_x0016_÷¼_x0003_¯0À_x0007_×èT_x0016_d_x0019_À_x000D_bÈI7(À[L_x001D_÷s_*@Z/úâpµ_x0018_@¸t_x0012_úQ_x0005_ÀÚù_x001B_íñÿ_x0011_@J_x000B_¥hG_x000C_â?{Äõ®`þ¿4À8Å|û?äÑ¾Á±ã_x0014_@¬¬X%/@æÿ_x001C_Ö._x001A_0ÀÌ_x001A_µò/_x0006_@*·°ÿ ÀiÊÒ_x000E_WM_x0018_@_x0010_6_U_x0010_3@ ýÄ~ªi_x0016_À·_x000F__x001E_#@é¥:[E_x0019_@_x0004_	$it_x0017_á_x001F_@dR°0en_x0016_@_x001B_¬Mº8B_x0016_Àa8y*|¸_x0001_@_x0010__x0017_¡o°×_x0007_@tÀcöq_x0001__x000E_@_x001C_àú_x0017_±_x0005_@M^å±)ç_x001B_Àj1÷g"40@_x0012_ðLdn)À_x001C_"Î_x0010_ï_x001C_Àê¿3j¤v_x0008_ÀØ4Ö·/_x0013_@ñÇxD¸ª_x0006_ÀvPºÅ_x0018_Àº,òÖ_x000D_ä"@f!¬_x0004_â_x0005__x0012_Àde4ìÏ}_x0005_À4²_x0005_Ñ_x0003_J5À;ÇCÃ©_x0012_@ U_x001F_ì9Hù?úf_x0005_`¡Åõ¿tn´{	@_x000C_&lt;óT_x0010_ä&amp;@(wñL1_x0019_@_x001A_õé_x0002_L_x0002_!À_x0003__x0012_3AãN-Àb$_x0015_ýÙ¿±#D­(@NÎ©s'_x0003_	@_x0014_xÖ¨¤0Àë_x0003__x0008_7_x0006__x0008_+À_x000F_\µ¤vï¿Yl=ò¿Y­Ì7&amp;.À²Ø·¹èî&amp;@+×_x0016_4CX&amp;@,L_x000C_«ç_x0006_@@þëõµ$Àí¢ú1_x0017__x001B_@òMÝmî0%@Zµäâ_x0008_Àx|ú&lt;xô?&gt;^jÐ!_x000C_$@8ÙWßÇë)ÀåX7)Ás.@åÔr³_x0017_@L&gt;©åJ_x0011_À&gt;¹}R¥*@µß¡ÁÙ#ÀâKéÝF_x0006_ @_x0011_'zd»d_x000E_@Àk_x0004_÷°½(@Q ¦Ç_x0010_@¨hE	§H+À_x0008__x0002_Ð°Û¦_x001D_@âpÛÝ²_x0003_@&lt;_x0001_;ä90ÀdFr ð*Ã¿-Õ_x0005_±Ìÿ¿÷ÆÜâØÓ¿8ð)ÄÙ_x0003_@AÂ¥_x001B_âr_x0007_@_x0002__x0003_ìc_x0005_Ý_x0017_ %@|¦Ã±_x0010_0ÀOâW¶)ß%ÀàöÎ_x0001_÷¿P)ØxÈ0@ÌA/(_x000C_Ù¿Uç±E¢&lt;$@"_x0002_í\+t_x001D_À¦üü¦±Þ?³Ãwe À_x0015_ôæ_x0010_Ô)@_x0002_(h£_x000E_ý¿Ñ,¯_x0017_¡£3ÀLåúL_x0013_¯%@|ÞL§£Ã3@1_x0018_/n¡¿#@_x0018_Ïw_x000F_ü¿°Ê"_x001E_T_x0003_À8·Tû-%À2bn,êrð¿M_x0004__x0014_Ú.´_x0018_@ Áâ_x0008__x0006__x0008_6@¨YXÖ#@K£þÕè5_x001E_@_x0014_bC`Õ_x0016_À_x0017_Ö=ëÏ_x000D_À¤ GI4@&gt;t&lt;d×?Þë_x0001_âA_x0017_ÀBa[_x0003_åô¿ç¤Æ?._x001E_@_x001F_é~¦_x0003__x000D_`_x001A_@S5ÔøÚ	 @'_x000B_:¢_x0017_@_x0002___x001B_u¦Ä_x001B_Àì°ø1y_x0018_@Ôò2ý&gt;cô¿hlvä_x001E_=ÀVzÁÄ-ã_x000C_@jw¤ëL#À_x0002_èß_x0004__x001E_ÀAh_x000E__x0004__x0016_@_x0016_ä_x001C_Ûv;/@1_x001F_9`E_x001C_À_x0005_LÂ,_x000B_@&amp;]Õ§øK1@&amp;©Áåæ?¢_x0008_¬àÂw9@ø|ÉÃ½¡_x0018_À[¬Ñuw¾_x0015_Àít^µ _x0015_@F"U«Ay%ÀP_x0018_ÎER%þ? ¬8ç¶%@®©å_x0019_× À_x0006_×_x0012_k¢å_x0019_@J\(öR£#@Y_x0001_RþHñ*@w_x000D_Àß4É&amp;Àho_x0007_9=å-À_x0008__x000F_ò¡_x000C_O0@á$ê_x0011_ú_x001A_ÀÝa|_x001C_3À_x0002__x0008_{óªËyã3@_x0001_ÀZ_x0003_B_x0007_/À_x000C_èOÉ_x001D_~_x001C_À+¨_x0012_îäY_x0005_ÀÔizfò!@w¶éje#@¤:_x0005_&gt;'Àpøþb C_x001B_Àvz¥Èw_x0014_@ö=z+ó_x000F_À"Þ _x0011_ -ÀN£Y/U÷!@A³èî_x0008_0@j)mI%ÀnÅÏ_x0006__x0006__x0006_@F^}û_x000F_¤ý?µODï_x001E_ÀÇM=à¤!@ù·ïjw1@}_x0012_Ü_x001D__x000C_^_x001C_@®3·eºï_x0014_À&gt;Òÿ4çÊý¿_x0010_ÿáy*@âÀ{­D±_x000C_@á49yÌð?½_x001A_R:`½_x001D_@_x0010__x0014_Óv_$À_x001C_;ýð¼^%@2ì%Al_x0005_ñ¿£19uó^_x0002_À@Ò©_x0002_Á´_x0004_À:Ýpü_x0001__x0002_:R_x0002_@ëôCÅ5_x0014_@ªc[_x000D_@Ð/À¬¾±¦ÿ%@êz:SÖ#À_x0010_Î_x001A_E_x0017_@æZâ#à_x0019_À*Ç¤ù|_x0001_@5ç_x000E_,¨_x0015__x000E_À8ukfÐU'À@Â'/W/@_x001F_£_x0015_À_x001C_:@$"a1»e/@V2$5T¿_x000D_@D¹T/@©VÍ¦eÅ1@bð¯|_x0015_cá¿L|­áõT+@_x001D_Pqtºþ_x0001_À_x000E_®í+î*î¿üa+_x0017__x001E__x0006__x001E_@él­Ì¨Â_x001E_ÀîOà6Ë*À/_x000B_4ò0Ì_x0013_@ÅrH½õ#ÀtV=_x001F_Õ_x0005_û?hÁÚ$x!@+fÇ	½ý_x0002_@îklÀ©_x0011_ÀµpòÆ;º_x001C_@5¡_x0010__x001A_;_x0015_ÀÂ±ìö&amp;@_x0002__x0006_(­_x000E_£X_x0016_@Þý=_x0018_ò_x0002_ÀÞï7U¬_x000D_À_x001A_ò_x0018_/À&gt;-ùGT+ÀNÀEðËÃ3ÀQ%_x0018_q:_x001D_@	_5­Pò¿kë·_x0010_r_x000B_"ÀMÅTb_Ké¿ÿ³_x001D_4,ÀÔn·_x000D_À4eÙ_x0005_åÉ_x001B_@å\6©_x0004_ô_x0018_ÀË_Í½£_x001A_2Àn©]Áñ¿Â´¥DØm0@A_È&gt;@Ç_x0014_À©í¬_x001B_Ù&amp;À_x0010_g_x0002_bÂ_x000D_'@¾Ì}_x0001__x0004_ @¤!§ÜÞíù¿ø _x0008__x0011_ö¿_x001A_X}ù_x000E__x0017__x000F_À_x001E__x0013_ý×"Õ&amp;Àä oÙ_x000D__x0002_@±¨ÖZï_x001B_ÀÚð)g=_x0003_Àj_x001E_ho_6@+×ò_x000E_ÏÇ_x0006_@ðë¿8	_x001F_@#7r_x0002__x0003__x0007_ÀØ5ÒOç¿~Ë_x0013_þ_x000E_@Â¡ _x000B_&lt;(ÀP¤¯§CÎ_x001C_@sý&amp;Ñb0ÀvR¦_x0016__x001F_3_x0011_ÀÄüo_x0003_ü¿oâ_x0015_°Ä/@Óçnäi)@»/_x001D_ÓÞ_x0006_ÀXM¿(f_x0013_@ê oûY*À³_x0011_Bì@Ö(@néÞÍû_x0013_ú?_x0002_º£{÷_x001B_ÀcÌ¨_x0004__x0004_Ùò??_x001C_£yÚ_x0002_ÀÖÉ»RKY @ÙùøûE_x000B_#ÀRcñÈl"_x0002_@&amp;}ï_x0010_ÍÝ?h¿\i]_x000C_À¯BÑÕ_x0017_@'_x0005_8÷¾_x0005_Ày«kÕ³2@¦_x0001__x000C_8Ñù? 1{_x001A_¹«)@{F«\Úû?5«ûÅ¼&amp;À_x0014_//¦B À£p©Ñ®*ê¿_x0001__x0002_xç£ þ¿T¹ü^ß_x001C_@VÄoA_x0010_Ò_x0019_À_x0008_à_x001B_Àm_x0005_(ÀÁä_x001C_¥±À6@Ô÷ÜÇ_x001B_À'@êg6½WV_x0010_À_x0019_p_x000B_a¥\_x001B_À_x001B_«xC_x000E_T*Àî4(W_x0014__x001F_Àr_x000B_t4¶1@Î_x001A_Ê*_x0002__x000C_#@`´?D_x0013_)ÀðÙ´"è% @VÖ×a"#À³ÜrÊ ï?0åøë4_x0006_ÀÊ3_x001C_0:¸±¿Â'L%_x001E_Ä(ÀÆÁ-¥£(Àd__x000D_Qv%À_x0006_óÃã½eý¿_x000B_«Èú2À_x0011_|)&gt;7_x000D__x0013_@,DUÿ_x0008_ÀûAÍ*ô%ÀHaO_x0001___x0013_!Àqd­_x0003_Ìú&amp;@:WïÄ#À_x0007_tJ_x0005_¯á¿À§Öu_x000F_6_x001F_Àì(8|_x0001__x0003_be,À]îT»»¨1Àa´9®_x0012_@BPõ^_x0018_À1U_x0006__x0007_#À5_x0019__x0006_oþ?®[hÊÅ6_x001C_@HÛxhú_x0011_À¡yxp+ À«'_x0002_l "À²ÿÑü¼*ÀGw_x0007__x0004_"õ¿¡_x0014_þºÕÒ;@(l&lt;û ¿Öê_x0015_¡_x0013_ù?åq_x0004_K_x0017_)@vß~á&amp;_x0013_Ê?7zpc1@ö÷T_x0019_@ZIà	m·_x0014_@{jåjâz!@__x0002_ØqJá#@gcNØ)_x001F_À_x001E_wáÌÀ!@@jè8Î²ð¿_x001A__x0011_-o~_x0018_%À_x0001_æ¥t_x0005_w_x0010_À!æÆ¨ÐÑ!@_x0019_m¸_x0012_§8_x0015_ÀÔ]Þÿi_x001C_@¡Z¤û!_x001D_@=fIì~0À_x0002__x000C_1$T1_x0002_@'eâÃ_x0006__x000B_À_x001A_·n1â_x0001_À_x000E_ki_x000C_ý_x0004_À³oÓê_x001F_ø_x0004_Ànö¦_x0010_ó¾&amp;@þ¼qé$@®´W0x_x0006_@t°_x001E_õV_x0002_#À g\E¼ç-@ün9|_x0005_ÿ$ÀÏåýÏÃ"À_x0008_)zõÅ/À$ÒAG_x001B_c_x0016_ÀCºZsØ&amp;@_x0007_è_x001C_·1&gt;@è_x001A_ø)^6_x000B_ÀÀ¢îâL_x0008_@±$ùÿRò_x0012_@Á_x0005__x0014__x0003_ØIí¿-Ó 	.@ÜE¨âfã?6ÏÁ¤t)@è4F#q+@øïXy_x0002_ñ3@ö4_x0006_Üê_x0014_@ÌlìñF"À-Næ¿M)@ÍdLeÓ?ëUvTæ_x0003_!@lPµòLc0@H_x0013_µ±_x0001__x0004_mÄù¿`*®_x001B_ñ_x000B_À|±ÅÝ;&amp;@¼9Ð_x001E__x001E_4è¿&gt;Q_x0014_°ùm0ÀCK¬SEÁ.@²_x001C_$­ _x0019_À_x000E_©á_x0013_Ý*4@_x000D_îBj¤è¿×JXoÒ_x001A_@DvÕ5?"À|Bw¬1@_ÚMp2À_x0003_RµáÝ_x0004_@J\å÷Ùß_x0002_À_x0014_å¡±#À_x0010_Ù¦Þ#_x0018_@êV¡ÊTî2@_x0010_^+ó_x0016_@LP_x0018_n_x0008_Ï,@#_x0010_å&amp;"/$@`+CJ_x0001_!ÀÏc_x0013_[¦$À?pÎÅ,û?åÌD»_x0012_/À¡÷@[·_x0015_@	ã=&gt;w®_x0010_ÀÞzYÛh3@iGG_x0013_!@_x0011_yÇû_x0007__x001D_ÀÛúó¥9_x0010_À ¬Ý/1À_x0002__x0003_xö*¼¨¤,À)_x0010_E;­'@1Ï©__x0008_#@ÓNµ¶}_x0005_@ý_x0019_GY_x001F_@_x0013_	b_x0001_&amp;ý_x0015_À _x000D_Dd_x0001_#@ÌÀÕcÐ_x001A_@¢±É­3ë¿hªÕWã_x001C_@PA«ü_x000F_@¶íº¼åÉ)@h_jzK&amp;ÀÀ_x0005_I9[_x001D_*@¸_x000D_¯Ü&lt;_x001F__x0007_@Òz¹qn5!@_x0012_Æ®òh%@àp_x0018_/]'ÀL_x0016_Xã&amp;@è$_x000D__x0003__x001F_@_x0003__x0014_ê¸ù3ÀFø¶"v=_x001B_@M;	Å-@±éè×.À#«æNù_x000E__x0011_@·_x000B_ X_x000F__x001C_À/­_x001E_K_x0016__x000B_À]õ_x0016__x000F_J£-@Y_x000C__x0019_íë-Àø*Ò_x0008_Ç_x0014_µ?À%Æ_x0006_?¨!ÀA×_x0003__x0005_Hµ_x0001_@Îÿ^mu_x0014_ÀÆmi|l_x0019_À_x0005_:²_x000D__x0004_6_x0016_@à;l63_x000E__x0006_@ýax +´*@LÍ9(í?i0_x0018_H: @_x0008_å_x0002_ÈÂV_x0013_ÀjÎô_x0019_@W_x0002_½±yHò¿Üðú]÷?Þ²ct_x0011_%@¤	_x001E_Gwn(ÀT±XKËò)@WÎ/_x0002_{0ÀíIÌtñ_x0015_@g²në§_x001E_À?¶Ñ}%À¾K_x0004__x001A_Lm%ÀÃW-/%¶_x0005_ÀÁ²·eÂµô?#_x0012__x0013_Í4Ú_x000B_@µè_x0003_¾_x0003__x0016_#ÀC©#o_x0018_@.ö×ã&lt;ÀØ_x001A_	ûZ @¨Ö sCò_x0005_@Mim´,À4ä#éÈ:+À¾ói_x0014_æé'ÀlY´_x001C_)&amp;@_x0001__x0003_ëoTíl¥ù¿_x0016_ôç'O#@M\}_x0016_]Z!@Æ_x0006_½SBÂþ?ê÷±¸Áñ_x0014_@ÕÔ'¤=/À_x0008_Û7_x0019_ºç_x0005_@O;Ü$Åßþ¿T_x0001_ôo._x0018_@Ác»_x0017_@ÀÁ×)¤0@æ_x0007_{~L_x0002__x001B_À§u_x0010_SÃ&lt;õ?áñ"ÛVY_x0015_@xX]_x0017__x0018_N&gt;@_x0002_mx#_x0015__x001E_@äIõ_¿ @¾¢kæ_x0016_@ÒlþOîg$@û0X±Ëî¿ ÀWJ_x0010_@,Lôã_x0003__x0012_À?èÜº3q_x0015_@äÌA8Ô$@¸?$Õ_ï*ÀcafîJ_x001F_)Àórì'?&amp;ÀÖ¾×_x0019_ª_x0019_ÀÍ_x0008_Ó_x0003_@ÔÚk$Æ%ÀÖØ7üGY_x001A_@/GÁ_x0002__x0005_`E_x0018_@Y_x0016_ÍïXB$ÀA-Ä_x0007_6¶_x0016_@3Ì_x000F_RÄ'@H_x0005__x0015_x¾#ò?ÁQq-_x000F_¦Ü¿'ubÈôF_x0002_@uÒF(Á11@Ò*¨P@üö¿:Z_x0001_\¡"ÀKwí_x0012_Raà?n³êpÃ5!À¡¹_x0014_õEíñ¿ám ½6_x0019_!À§z*É_x0018_n_x001E_@ÚnË_x0007_»_x0017_@_x0018_Y}o¸I!@Ò±_x0006_ÌZD-@,ûÇ­_x000B__x0002__x001C_@©i}En_x0004_7ÀØ_x001B_:Þa_x0005_@_x001D_¤--i-ÀB_x0010_Cx·/@) R°9û¿NP¢ÿÎA(@_x000C_¦Õ·¯_x0003__x001A_À_x0017_9_x001D_2¿_x0006_À1JS|_x0007_ @üë¶}_x0019_Cñ¿_x0018_¿hÝÆ$@j¶ý_x0003_Àç\¦².°_x000E_À_x0005_	¿TÄVN#_x0014_À¼ü.._x0014_ÿ @¶¶mÂc×ú¿sß_x0003_,8ëâ?_x000D_Duñm(@bî_x0010_T2L,ÀÈÜD¿å¿`cÍ®_x0013_@·ôË¸ã¿_x0004_ÏX²&lt;°"À¶|à2_x000F_@_x0006_ç;BfÎ2À1ê»ÜC'@ùM_x000C_u_x000C_(ÀKò_x0002__x0015_À@nBÌ_x0013_À¨¡Î¬hN_x0011_@_x000C_yèü×G_x000C_À©NSÑñ2ÀlKn¢¿:_x0008_@A/_x0010_³Àº2À_x000B_±@¬ôeê¿ußÊ÷_(	Àµýko^_x000F_ÀÀ©Ji_x0019_Ù:@Ünàj_x0001_õ1@ø!rw_x001E__x0005__x001A_À$dK1~5À¡¶®Ã«_x001D_À²ë@_x0004_4@±äæÑ_x000E_@ö_x000C__x0007_Ü_x0004__x0005_7,@ö&amp;,#	1_x000C_ÀA$äXV_x0011_À7¾2T}_x0013_Àè£wçK(@°G_x0004_j"&lt;À_x000C_qñzL/Àµ¬ÌÉ_x0008_ÿ?®õÔø!_x001E_@(	XÆñ/À_x0007_Uw_x0019_®o_x0012_ÀZºWMø'+ÀÂ_x001A_Y|Ã_x0002_@uë^ê¾#_x0014_@j\ØQì¿_x0016_`ï]nÿ¿PÔ_x0006_q_x0017_À2&amp;^£üÉ2@RZÍº¤(@÷¤æ_x0003__x0012_À'&lt;!Ä_x0015__x001E_@íå_x001D_Æ!À¬ $:ö?êI.ñß?cbø×L_x001D_@¾æTærø?²°^¨vÓ_x0018_ÀýIFvL-@ÏÜ-_x000F_#§.@5ÊÚÓ_x0012_@@~MðY_x0001_À_x000E_:_x000D_Õ!@_x0005__x0006_¼¶_x0018_sS!@yvAðï_x0004_@NRím:Àu²$6u%@_x001D_¨_RËE_x0007_À_x0019_V$_x0019_8û_x0002_@_x0015_×&gt;_x0013_A\&amp;ÀzH9_x0015_Òö+@ài&amp;LñÏë?^åw_x001F_Ïû+Àknñº_x000F_À3Xùe&amp;Oò?MØ_x001B__x000B_Ó¸(@®æ¸+ó?¯Z_x000F_ù!Àòj&gt;_x000E_@Ý_x000C_sJG¯*À._x0006_Âi_x0007_@7bã¦:_x0006_Àü&lt;vÒ¸_x0019_@´+_x0010_6_x0003_Å&amp;@Zq_x0010_Ó5À2ÙgÀÝ¸_x001B_À_x000C_o_x001E__x001F__x0003__x001E_ÀS*[YÏM @öSi³_x000B_À&gt;TÙð_x001C_À«¡ÿaýÄ¿f@8_x0005_ ÀTX¢Òê_x001F_@¯*¸_x001F_A_x0001_À$¨_x0001_¨_x0007_	WÍ"@b#xlÖ_x001E_@jq_x001C__x0013_¬_x0001_&amp;ÀxµS_x0003_7(ÀôP_x000D_W_x000B_[%À%7|_x0007_6æ?áµåC¢R.@³Nr¹Ml'@qè_x0004_÷Ì&lt;5@´Cö_x0003_ã_x001B_ÀØ2_x001A_Ûb_x001D_"@£&lt;À8yI.À²ÜÛ«Äâ¿_x000D__x000D_èÏ%ý(@ÅÃ{)_x0013_Q)Àä:òÀ _x0005_À4¢Ë_x001A_&gt;G"@ÎUM_x0018_"ÀW_x0007_t«Ì_x0014_À³r§Ó_x001B_ÀRá!Z°¸_x001F_@fÞh^_x0008__x0015_À_x001E_ÛÃÈ_x000C_@B·×ÐX_x0016__x0002_@ùÛíP"_x000B__x001D_@Ï_x000D_üùã¢*ÀÐ)V×_x0006_e.@a_x0007_lªå#@~ÑÏ8·_x0019_@ª-_x000D_Õý£_x001B_Àh\Â²Ð_x0003_Àá²_x0007_IÆ_x0016__x0011_@_x0002__x0004_:-Æ_x000F_+.À_x000F_D_x0011_ lN_x000D_ÀV²¼6_x000C___x001D_@3x¦f9ñ @_x0010__x001B__x000E__x0019_À2çZ"k@_x0010_@&lt;¦ 8%_x0003_'ÀKõà_x0016__x001E_W À_x000F__x0018_Îª @%~Ø¿i´_x0001_Àå¼tð¿³Ì®"@ÌÌñzú_x0018_À Ì¼×é3À¦Pl¹qü(ÀtBáë¾_x0011_@­i«®YQà?"7²T_x000C_³%ÀÕ¦¶¸ú_x0007_Ø¿ú_x0012_óèÛ1ÀÙYAÝ|Ø0À÷g¡¦´$ÀÁpÑòp_x0002_@È&gt;îN¥f.Àþ&amp;4}_x0014_Ü+ÀÏ_x0012_¤_x0014_jÆ0À®C_x0007_K¯g1@Ð2	p±'@Ry,dÝò¿Þ~!_x0006_ñM"@k_x0014_Ñ6À+_x0002__x0006_ÃQû?Ä×X/ú"@O/ËÌ/Pý?Pý¦_x0005_Húý?ÙK£"ÊØ_x001D_@º¨émr¤ø¿É_x0010_1íZx0@lµö_x0008__x001A__x001A_Àjoz''x_x000B_ÀDæ_x0006_Ý¤±ë¿Ö_x0016_död¸	@ÄÆGÏ]Þ_x001A_À³Áâ`­_x0017_/@£{f®¯)ÀL äª¶_x0015_@Ã_x0017_cÅR_x0015_À_x0014_å ôØ_x0011_ÀÞ`g(ÿg_x0018_ÀÆ?¼0_x0005_Ý?¹l1[_x0016_]6Àeñ!ÕÓ2ÀßylB_x0007_&lt;_x001E_ÀD]_x0018__x0003_Y_x0016_À^Ñ_x0012_j³*À#V¦_x0017_{U_x0002_@võ_x0013_E¯û?1·÷á¿	%À_x001A_uj Ï&amp;ÀÜ+w«_x0014_ÀÒ	Ê¸_x001B_¶_x0008_@ö_x0001_6íÛ2_x001A_@efe14_x0004_ó?_x000B__x0012_\e¶_x0013_8À7	"ò_x0003_»0@_x000E_j7rX3ÀÎî,_x0004__x0003_ßç?®ªæÓ! ÀTèû_x001C_µ9'@%_x0011_¨%(À¯«á_x0010_¢!À»m²RR¢#ÀÖb¿4(-_x0007_À-_x001A_?_x001E_1%À]e_x0001__x0003_8(@+5Á_x0006_S_x000B_ÀJü_x001E_Yx_x0002_À,_x001E_ _x000B_ê_x0010_@_x0004_!¥0£_x0017__x0013_@X_x0013_t¶Ü_x0010_ @v½hûíâþ?¢Wo³+@_x001C__x0008_Â_x000D_j_x0010_$@þå`_x000C__x0001_@Evê$ü4À_x0004_Py9øl_x000E_@ÅGæÉ *_x001C_À.é¢Ù_x0005_[ñ?7nÃ0À°qs(@_x0011_&lt;-7_x001F_`_x000F_@ïÿÒ¸]_x0011_ÀÆá¦â5@òç!**ÀÉr_x0002__x0003_Ò_x000D_@_x0010_óê¾Èß_x001F_À3:µwÔS_x001F_ÀHV£«d¡_x001E_ÀHÅ&amp;¬È#@»CÁ_x000F__x001C_@6\_x0006_GÁÌº?B_x0013_xHc %@½"ò|J_x0015_5ÀÊço~££$À;_x0016_õPØ_x0012_@oÅ"g_x0013_@_x0004__x0019_mÿV(@ý_x000B_³_x001E_ÀÛj_x0018_ä8_x001A__x0014_@Ö¶ÚUÑ_x001A_&amp;ÀúÖï_x0018_ÇÚ¿3|¡Î.(@p+(M|_x0007_Àß2_x0007_Eèè?Wøú(!ÀºÎÉÃ,ÀµQ[_x000B_("@_x0012_¡¨Lá/-À!_x0014_¬=.@_x0004_¥çq_x0016_À¹@f]¢Ô_x0017_ÀÿÉ´Ñ_x0001_@	_x0007_¾,6ÀÆ$SG¤æ¿¹"þäÀû?2f"øIÏ @_x0002__x0003_;Ùy½øÑï¿$"j+,_x000E_!À?¹&lt;Ï&amp;ÀÆ_x0017_;9_x0017_Òö?£ÎÌ&lt;_x0001_ÀÜs¬_x0018_GÚ+@ñºì':b#À´1»°hÅ-À,Þ6aí.@Ô'_x000F_ÚÏÆ¿ø£ík÷0À_x0005_»èu¸25À¿#îÃó8_x001F_@ï"Ú+²0_x0010_@N_x0017_¤_x0012_¢P-@L_x0006_Í	'ÀRó\Ô'À`_x000C__x0002__x000C_Ù4À?_x0019_Q¿[P&lt; ÀË)Ni³5ÀRµ`0Ü¿jFDç_x0012_@{Ò_x0014_³M_x0004_À+xöá«ò?;_x0012_ÐT_x000C_Àz¢À¶_x0004_t!À\ÃÊ/³ @~_Fì£è_x0017_@&gt;û¡42(ÀÏ_x0012_týÌ_x001B_@(±l	­î?å²e_x0006__x0008_÷&lt;_x0005_@a)Ç7Ç(ý¿®©³¾t_x000C_*@^ã_x0014_À\_x0004__x0011_À5J°½+° @_x0008_n_x000E_}gÅ_x000F_@6#f¯&lt;T5ÀøcH¡`ÿ?L¿ÊIs_x000E_@Ü~)úD$@_x000B__x0003_e¤µ_x0011_@_x0002_$Ø`_x0012__x0016_À'?°Á#ÀÞ_x0005_4ÈÂï¿¶Ì_x0002_à_x000B_·_x000B_@Àb%ìH&amp; À[ððü§&lt;"@]#ztÆÄ_x0003_@_x0007_åEîç\3@0í_x001E___x0006_Ã_x0006_@_x000E_sNiÁ_x0002__x0016_ÀNP_x000D_Å_x001F_±(@_x0016_¦_x000C_F+@_x0001_þoX_x0018_À¹èÅ_x0001_~è!@x°âJ÷.!À_x0017_&lt;¹t_x0013_À2è_x000B_u_x000F_,À_x000D_´·ÉëM_x001F_Àì_x000F__x000D_N_x0003_6ÀbB¢×Já¿(Ôôµ+â¿_x0002__x000B_ÅM²0ÿ_x0017__x0012_À*ÇÚI9*ø?d$¨MÅ_x0005__x0014_ÀÝø¯Ã(@ª_x0015_ò5	@|þÓè_x0003__x0004_À_x001A_50âuÒ_x0015_@¢v_x0010_@«ý¿u_x001A_ëq!§4@õß7_x0019_ÀÆ+èIÆ*À±ë@_x0001_nEÑ?g*¸JZü_x0013_@¹Åb*_x0006_×ÿ?¢jÝ°+À ÔY¾2@,Î?U§_x0008_ÀZ¥]ù_x0006_l*@I8þ¨0;ÀÄ¡?Þ2@c¬ÐÛ2_x0010_@ËúOõy%@_x0003_Ñ£/(·_x001D_@*ó:¸¨øÍ?Få_x001C_ßC8_x0007_@ÁV§&gt;¨¿Ëçèn_x001E_Ð_x0011_À£_x001A_¼x9`_x0010_@³^âz^3@?¢(Õ ÀÇÊñ©ß+À~3_x000E__x0003__x0007_¾Õ_x001D_@à¯dí0_x001D_%Àu§%Àr_x0012_N+_x001A_&amp;_x0006_@Sñ^Ú) @_x0004_ÆÉ¸	Á_x000F_ÀÎFcu*)À_x001C_%,_x000B_ËN_x0001_ÀùÄõêØ¿j¸«_t_x0012_@{P+³_x0005_	@Z1$ö6À;NôÄ²_x001B_À7¹_x0001__x0003__x001F__x0002_À R1Ô_x000E_@W_x0007_z&gt;§­4ÀsCO_x0004_+â_x0014_ÀÄBòÅ·_x0017__x0008_@Ë®Öô'@þ8¯l_x0002_Á_x0019_@{Ø5(_x0019_@ÉÄ6#ÀZÕÐÁ£m_x001A_@J&lt;ÍXQ¶?_x001E_ð´ã3ë$ÀhxûI=f0Àc_x0018_#Àð1Àk)T_x0011_p=_x0001_@c5¨Ó_x0013_uØ¿_x0006_¤÷¿í5_x0001_@À²þ_x0004_ë_x0010_@|°=xz_x000B_'@_x0001__x0002_¢+=è	@ù_x001F_N_x000F_Ø_x0010_@ÌW³ç0V#À­ÞÝ$º´+@JV@ ó«ÿ?*?h©_x001B_À¼À+éô	ÀZ_x0011_ÑkÂ_x0008_@½±I7_x001F__x0010_@Èw&amp;ZºÌ_x0002_À_x0005_Ë_x0010__8"À×¶M"_x0016__x001C_@_x0010_¬ F,ü_x0015_@	&gt;¤¡++@_x000C__x000B_/u_x0014_Æ?½hº¡(ÀÏ_x0008_Qbë_x0018__x000C_À&gt;0_x0012_«-i_x000B_@mZ@¤ ÀBM_x000F_o/O_x0014_ÀÐ_x000F_7Ï÷_x0013_ À¿âV. _x001A_À_x001A__x0011_ó`*C_x0019_Àà&lt;®çñí_x0016_@PrÛ÷_x0004_@Ê÷N'}E"@_x0014_ª^#Ò¼5Àà©ë_x0010_)ý_x0018_@	âë#$C_x0005_À_x000D_^30¸Ö6À2Ø¯.Îð À_x000B_Û_x001A_?_x0002__x0004_Ó#@Bþûu_x0004_9@÷'Õ_x0010_,ê*@Ü5[_x0013_,'*ÀÒWóã°_x0010_+@_x0011_ðÀ_x0004_5À_x000C_Û3_x0013_ë0@Ð_x0006_ç!_x000E_@_x000E_]_x0001_f*À5ëÝÄ%@ÆRêÅ£=0@_x0003_U_Lkõ?vÓÝÂH_x0003_@ìé0Xä#_x000D_@Âä(Æ'_x0018_À¦¶`Í4§$@ÂfðSìñ*À:Ü°\~_x001B__x001D_@|3IE©#ÀÎtU]Í!À÷Ý_x0011_Ù_x0010_@túN_x0015_b§_x0015_@_x0012_q_x000F_Nó_x000F_Àêæ_RiP_x0010_@ñ_ó¹"_x001C__x0019_@Sý_x0010_l`-@i_x001B_È_x0011_À_x0018_'êMÕ_x0018_@mé!OÁDÿ?¨Üê'¬ó_x000D_@[Z°t!Àïµèàø1@_x0002__x0003_Ð¶qrf77@éÌIâ!@­ào\§0ÀÕ"_x000D_\_x0003_ÀàO§_x0001__x001C_°,@è_x0003_Æ&gt;¡´þ¿Ðð`Û_x001D_"(@_x0010_´`«V×¿úO_x0013_Ð_x001D_Àêd)Q(@oÅÍà[O_x0006_ÀK]#'(Àad¹:"@_x0004_â&lt;ç_k_x0004_@_x0015_â!}E@"@_x0003_Ù_x0006_ú_x001C__x001E_À_x0001__x0010_ÄLQ°_x0004_@¾_x0002_A½B5#@¨_x000E_Î&gt;n_x0014_À¾|í3å_x001A_@r_x0018_ôÏ_x000D__x0018_À«©Ý8ùù4@ßb(.@E_x0001_æ_x0019_õ_x0011_@ÈãÞÝu.ÀEA}_x001F_*'À®_x0013_Ö_x0016_³Ë_x0019_@Ç¨jgíò¿këÝ`ÔK.@ÿ:,lÏ`!@ÔÄ;µ'À'u^_x0003__x0004_"6ÀJrMê_x001C_À	'{_x000F__x0014_É_x0007_À8ã_x001B_ë9 @oÄ$O[à'À¢*»©N_x0012_@À_x0001_«µw_x0015_@h3ôù_x0012_4ÀZ×æD¾° À_x001C_5-Í_x0005_)3@áa}_x000D_@¼ç`L)$@çû_x001C_âÓ_x001D__x0012_Àó_x0002_Êºí_x0007_@Ûú¹úî_x000C_@ûãÅø9_x0011_À_x0012_úY_x0017_õ!ÀjCÌeL_x0002_ú?Ø_x000E_±Ím{Ø?	5¸_x000C__x000B__x0015_@L? °Ã_x0015_#@¨xõ{Q%ÀØ¡&amp;2;_x0002_@_x001D_§l ò¥_x0012_À=_x001B_UÒÃ¿_x001C_MB£ë(@%_x0001_ÌÖù£_x0012_ÀÀyÂ±Ü!ÀâÒI _x001D_E&amp;ÀC!H"Øª+@ÒÐó·O_x0011_)ÀB»ô_x001F__x0013_@_x0004__x0007__x0002_»Cì$À&lt;_x0016_ÌL_x0010_0(ÀK	uxêWû?_x000D_m_x001F_0_x0005_m_x0008_@_x000E_o¯Æ 0@Z_x000F__x000E_+_x0016_@_x001C_(¸}'á?¥ßÓ_x0010_Ñ?Ã¦í¬µ&gt;*À?úó'hÇ_x001C_ÀÈ_x0002_Ý»ßÈ?Ò_x0015__x001A__x0013_$À_x0006_è_x0014_UÑ1ÀñN_x0003_ÒÇ.@|9Î¬Îúæ?/¢6B1Àv_x001A_Y¹X_x0003_À"}ßÍ\'@°¦çÅéM2@_x000D_x_x0019_ÜÌ)À_x000D_j£[ñ(ÀÑQ²jõ_x001E_ÀÚû£ @u{jÝ®®_x001E_ÀÊý_x000B_#$#@&gt;Ë±¾~ô¿IwÊ%3 *À_x0003_NÈ_x0014_Ï_x0001__x0004_@Ó¨)_x000C_d4À_x000E_TºÇ_x000B_*.ÀÚò(À_x0007_a-ÀøÝçd_x0002__x0003_?E_x0019_À}_x0002__x001F_7n_x001F_@_x000D_wK+&amp;_x0012_@¼´¥nM&lt;À_x001C_0Øt_x0001__x001F_(Àl÷Wæt"À ôðô£_x0013_@._x0003_&amp;_~$À3*uçÎ ?@¾ÐÊb_x001A_ù¿A´ÄèÕ_x001E_Àú¿Í£fé¿ð±Ì,Æ#À£õ\Ý_x0001_À&gt;EaÉU_x000F_@n´¸fk_x0010_@_x000F_JO_x0012_o¢_x001A_À=ZÍ_x0004_îÿ#ÀDk_x0002_ö-_x0017_@þÚ²³± @_x000E_+[`zô_x001E_@aP7ÿ_x001D_@VTre_x0008_¶_x0010_@ÈC_x0012_±_x001B_@þiT¨_x000D_&gt;_x0016_ÀÜ_x000C_øJÓ["@mRþÑÇè?&amp;håE_x001D_à?^ú=åSø_x0012_@_x001C_.=_x0010_ý%À:¥)9_x0015_Æ_x000B_À _x0018_ð_x0006__x0006_À_x0001__x0005__x000E_ÁÙç#@_x0017_¥Äô&gt;ü¿ææà2xÞã?_x0003_IjûS'@,Ö­=àà¿kîGïº3@b°ãÈ;@_x0018_ÀQ¨[`³_x0005_@sû¾ü¦/ÀZ_x001B_MzP_x0019_@_x0003_Ö_x0005_H"!À¦bJUÜ_x0006_-@×ÎùR¢_x001D_@íÙÒVW|_x0004_@¬@¹}å_x000C_@Gø_x001B_ùî_x0016_À`Ê¦¶ú¿Ô¨\¬Ú$À{Ö-x­$@"/NóÌ ÀõØ_x0016_Øû @é_x001F_ú@(ÀbQc¸$.@Ü«*_x0013_@YX_x0019_~_x001A__x0002_@_x0002_³Ø¿î_(@_x001C_ï_x000E_ÎHqñ¿$ràü_x000E_4@´×t_x000B_ª'ÀZÆ`áå( À¾ \¦Ù_x001C_ñ?ÄQ}_x0002__x0003_Íá?nú_x0003_Gx(ÀÉ\FS_x001A_Á%À.Áòàxü_x0004_@_x0008_47_x0008_¿_x0012_@,¨rWj'@&gt;ÝÜ³l,@³4£M1À²AØ¦¥&amp;@_x001F_ª=_x000B_´Ã @±eÛ½i"ÀïN¯Ç'Àv~®N_x0002_C#@T:rpÎþ?eýS5E_x0010_ÀK´_x001D__x001F_@²hÊ_x001F_2@_x0002_»fÁ«ï)Ào12-ã _x0011_À m¹¡bä_x0005_ÀÑC¿þ~_x0002_,À&lt;üàë_x0003__x0001_@î¢_x001B_Í_x0013_C_x0013_À¨Qä2¬_x0006_®?#F_x000F_ö3@ 5Ø"	_x001F_$@¶ÖÓá_x0011_3@]zÒsÚ_x001A_ÀG%"Hÿò'Àobñ_x0019_)@+¼°-0_x001D_ÀzE|ã&amp;_x0011_ú¿_x0002__x0004_Ï5© _x0005_ºê¿èiHQ_x001A_#@ÿÓÝÝ_x000D_@êé.'@tþû_x000D_Àñâ_x0016_¬/'À_x0014_IäÍ1e!ÀÔ_x0004_ÁÃòü¿ú_x001C_paMe"Àø_x0012__x000D_Ó_x0018_@ãþmû_x0011_À¾02ö¦Ç_x000C_À_x0019_?òm`à&amp;Àú_x0001_l&amp;oTÿ?Ã¨ã8»÷_x0013_À%¤\_x0007_G_x0017_ÀQ¨ÓºÄ_x0010_À9_x0018_ÄK2_x000D_À»u`ý2¦ @&lt;S3Áö8@Àakð·i(À6q_x0003_@3%À§ÕÎy"@Òõj;xÕ$@Îø}_x001E_ú?Æ¢M_x0017_Â3*À4¬_k"À+4ñ@²_x0012_À(Gã["&gt;_x0018_ÀVYç:÷7Àptã'!@tr/_x0004__x0010_§_x0004_'Àß@ÇË¸_x0004_@V»Q_x0005_F_x0013_À¶Ê_x000F_©_x0002_*@D±{_x000C_@_x0002_åPÂ® ÀÐ!L_x0013_ª'_x0016_@º-xï_x000D_&amp;Àp¥þw&lt;¾_x0012_À)a6¨E_x0014__x001B_À_x0011__x0007_ È_x0006_$ÀµrÔ_x000B__x0019_À\­(Ó_x0001_º(À'_x0008__x0005_&gt;D_x0013__x0007_À°º»_x0010_îÓ¿7_x0017__x0003_B#!@_x0005_½^ió_x0008_4À_x000F__x001F_çÝ|r_x001D_@Æ3¶Ë'ÀÀsgÆ_x0015_@ËTòó%@%J_x000B_¶fÁ?Óo+¨;¿_x001F_@\gìýV¡(ÀR_x0012_);_x0002_@«(-)TÍ4ÀÍÔÿáÙ'_x0017_@¤NÙ_x0006__x000C__x000B_ÀFUhò&amp;Û%@ó_x000E_cEØ	À_x001E_Â_x0015_¢+_x0001_Ó?¯ØhºA&amp;À_x0001__x0006__x0006_(_x000E_ÂÒü?å-ÈÎà¬-À°¥_x000C_9p!À!´ÌNÕjÉ?w¤R_x0008_·J)@äQà$qI_x0019_@¢JüÀ°.ÀxJ9_x0002_S_x000E_@Éá_x0003_D+@ÃØÌP1_x001C_'À@_x0004_-)]Ö&amp;À"8_x0002_Cu@_x0001_Ày6ô¥Ûù?0_x0002_ð_ô_x0005_À¨_x000D_?´wÃ+@T¹dç_x0019_@øé'#ü_x001F_ÀÚàh#_x001E_ïî?ü_x0008_@Ü¿Ô&amp;ÀØ(ó¯*_x001E_@É_x0015_ÔOY/À_òCHL(ÀKÍùR_x001E_¥	À_x0018_´Ìj_x0017_»9@_x0010_èç¾Î$@1êÊË_x0008_@Ó_x0012_®ôä,À±_x000E_À*øN'@_x001F_*(Z_x0005_Bõ?_x001A__x001B_²T&lt;Àõ?ÏDìÿ?Ë_x0019__x0001__x0006_µ_x0003_@½ÄP4Î)@(_x001C__x0002_9ú%@V¼r&gt;F_x0018_À_x000E__x000B_J7·Üþ¿HÇTè_x0006_D_x000E_À*:é;Å¿!Àùk_x000B_'2'@GáóbEó_x001F_@Úds­}o0À_x001D__x000D__x0012_ª=_x001C_@ê_x0002_ÿÄ_x001B__x0015_ÀòS4XÛ2@Z·Ì3y%_x000C_@_x000E_µ_x0001_Ì_x0014_@núþÈwy_x001F_@¹Eüã) _x0004_À¯ b´.ÀtÊ´.1@áµÑ_x000C__x0019_Àª)´Cû}_x0014_@Vè"·V_x0015_@æÞ£¤Ù¸_x0002_@ºK_x0002_g+_x0003_Àç3ºûgm_x001D_À~ÁQk©'À¨_x000B_]¯úò_x0005_ÀþÇê²!Kð¿XÈî'ø[9À_x000C_ë	GÅI&amp;@¸q_x0004__x001A_¡ø?x6Æð¬Ä$À_x0002__x0005__x0004_~æp1@ä½_x0001_,$_x0006_ÀWW+ò.Þ_x0016_Àüu_x001F_Ó	w&amp;À©¯h_x001D_£¿_x001F_|_x000D_ú_x001F_ö!@ÓJ_x0002_Né0À»ôÊëÒ_x0013_ÀÕ¬Îd_x0002__x0003_@NÅ®¯_x0003_Ió?_x000D_ÑMp¢yó?tÛàÛ];ÀÒFWbæ¿_x0014_@®j×_x000E_÷¿¢3"7"@y7×_x0010_~_x0013_Àç_x001A_k»¸+@ÒÛ_x0014_e_x000B_Z_x0004_ÀÅpDÅ§2ÀÞÝ_x001F__x0014_|Ê(ÀV"/_vq_x0011_@¶Ð_x000D_d_x0002_&lt;À?k_x000F_ÍïôÐ¿A_x0005_¥v!@Óþqt_x001F_@ö?Sz²7ü?þBÞêÐÖ_x000D_@ïÂ/Fô)Ày_x0011_8Û´_x0008_À~ûê|ø._x0014_Àü_x0010_Ó_x0006_Þ#À'æQ_x0001__x0005_ðÝ_x0002_À;]CN_x0008_À:¨+ÙDø¿eh&gt;°_x001C_@êÉê÷?)è?Z/Þð'Àþ´_x000F_}}_x0008__x0003_@_x001B__x0016_q:Â_x0004_#@Ä_x000C_ZÇJ_x000B_2Àù0Ø_x000C_@»%ÅKO(@Þ£qºT_x0017_ÀÝXNÉYû¿¿'js¨Lù¿DøË_x000E_õ?\ÅÚðå8_x001E_ÀÀåÒ¶._x0011_À¢t_x001C_ÍÙ_x001F_ÀÊHWv_x0015_À¡GøÀÐ_x001E_@¸±zâH(@I_x000C_}íaØ_x001F_@5Në)ÀÞ'À_x0019_Ä2¾F_x0011_Àº_x000D_ûf_x0013_Ò_x0012_@0*+&amp;Ô%_x001B_À¨ç_x000D_÷_x0012_@G±àèP#"@K¹7ö B_x0014_À!Óº@@À³$#é @j_x0001_AJKØ5@_x0007__x0013_{tî %_x001E_@*Ú_x0007__x001B_Ø3@ÑÒêYÏ_x000D_ÀúÄ	Õ®0@&lt;Ú=ì&lt;%_x0010_ÀæÙ©;_x0001_*@;×_x0015_i_x000E_'@,â_x0005_iDÎ?ý&amp;êªøU À",P5Ê_x001F_)@Yl_x0004_qÞ/@¸_x000F_ùO+__x0011_@*4ãµÌ¤;@$A_x0003_\_x0005__x0011_ÀÆmsÞ"3@õ§|_x000F_Ë_x0002_@¥8&lt;ù_x0011_@ò	sNpZ)@_x001C_¨Zëþ_x0012__x001E_À_x000C_Ê_x0018_È?&lt;öÕS&amp;Þ¿1i}ÚQ_x001E_ß¿_x0008_æ¢SQ À_x000B_½'Cgëù?_x0013_66_x001F_ÒC_x0019_ÀU_x0006__Û_x0018__x000B_À	Yõ°_x0016_@_x0017__x0012_rÆ#@ÞýýHæ|-@0ÕË_x000E__x000C_É_x0001_À@Öò¿úõ-Àq+:_x0005__x0008_j Àô_x0007__x0011_©#_x0018_@±_x0019_iB¯?ÀÐ?Zmæ_x0010_.Àð_x001E_h_x0005__x0005_8ÀÊ¬ãiÿ¿2_x000B_ÞÿìV_x0013_@k_x0018_A'@3Øì¼d_x0012_Ñ?ZÏ¥dã_x001E_@hC½_x0012_3_x001F__x0014_ÀÂ5@ÅÈ(@8t3Hk!@j¤bO¸$À_x0005_*^BÆH¾?_x0014_dFùE0@vU/_x001C__$@Û§ÉÃ_x0002_¶	@©öúqs_x0011__x000F_À_x0017__x0015_LI_x0015_Àñõ_x001A__x0014_+Àë·ØÉÍ_x0003_ÀÌXÆÛx_x0017__x0006_Àz\ó)_x001E__x0004_@Å+ÅS¶ÿ_x000D_ÀW~ª\E2@ÌT_x0008_öÙ-@zJ÷´9,À@ª_x0003__x001E_1À:ÐÚÇ¹_x0001_@¯ô¹fi_x0004_À,_x000B_èa_x000F_À_x0002_	\ð¸¯É_x001A_À_x0018_ñz©M_x001A_ÀôÀ¦_x0016_ùä?_x0001__x001D_5Þ&lt;÷¿7_x000F_·=Ôã¿Ö_x001B_M#o*Àªi ×r)+À_x0010_6áTÇ_x0010_@j«{¯\#@äW%Åë_x001F_ÀîWl¿ì8Ài~=B*@Ú_x0006_ÄåÌv%@_x0014_&lt;Þ_x0001_Nj_x0008_@`_x0005_Öj&amp;` @.ó_x001D_[Aë,@m.@¤É~_x0012_À_x0012_Z¦ø¶_x0017_@Æ&gt;k«_x0010_=@Ã"l¢_x0004_À÷_x001E_L²°ü?FG	I_x001D__x0012_!À­jñAáy À#_x0019_îh_x001B_ë?¼_x001F__x0010_Î.À¨FãË&gt;ÀÃ·qV_x0006__x0003_ÀÆ;yd_x0007__x0011__x0018_@èP_x0004_577_x001A_@ü_x000B_¤näç¿_x001F__x0011_Dùm_x0012_@	øÔ¨_x0003__x0007_Ul_x0008_ÀAø ÜIì_x000F_@õ0¡_x0016_¡ú?'.¬_x001F_@WE_x0008_!_x000B_Àæ;ÁÝ«c#À3ÇØÉÿ5#@_x000B_*¼_x0006_eÿ?hAO_º @CïÔí_x0019__x0004_@W_x0010_ïÔ_x0001__x0017_ÀJ]ÜÍ_x000C_.À&gt;õ=Û_x000B_[÷?_x000B_¡ëc_x0013__x001D__x0005_@(w í_x0004_è_x000B_ÀgíÊ.ÀêÃå2,_x0010_À¥:¨6_x0001_Ç#Àß-q«éR_x0013_@»\1_x001C_|Í!@ñ &lt;:A(@¤åú@_x001F__x000B_ÀüD¿lÆ/@s²7¦ö¿O_x0001_ò54,@!iÃüý*Àv±&lt;dó'À`=íÄå÷_x0019_@Ö_x0002_úî À_x001A_CCèß?_x0007_@Ø©ðeõ?ÀþÌ_x001F_3_x0019_À_x0002__x0003_Kù._x000B_l_x000C_@¸ûÚÿ1!ÀÐHv_x0017_³ì0@Ârq/Hù_x000B_@½ÅD¦_x0006_ÀÂ?Ãg_x0012_À*Ç«´QHá?	_x000C_®²d)À_x0005_èì_x0001__x0005_æ!À´Â¢Øè&gt;_x0007_@U¥öî_x0001_@¡!"N%#Àø ÙL_x000D_@_x0003_sßR'@£_x000E_0zó&amp;@Úfq_x0005_Ñ&lt;!@ÿÕ$µãm,ÀäÀ¹Ib§ø?ó·¥\»å&gt;@_x0016_/à#)@Ê"w#¾Ø0@ª_x0014_Cò_x001E_û¿ B"´_x0015_@~·_x0006_igËõ?©_x000C_$³_x0018__x0007_ÀÙÛr5b¬_x0010_@¢4_x0012_¯Á_x000E_ÀÖ±¦õ_x0014__x001A_À_Ãçe3&gt;ÀrÒ{æf"À_x0015_Ù¸M÷?Ù tv_x0005_	!_x0001_@|×^ì&gt;ú_x0012_ÀÌí_x0003_ÂAï4ÀÒ½Ì¹¼¢_x001E_ÀAÒ_x0002_	@_x001B_@l2	}A_x0012_,@¥YË7!ä?h_x0013_pZ_x0003_X_x0007_@_x0006_"&lt;R_x0017_À§âéã_x000E_1_x0013_@_x0013_rt[ß_x0010_À(;®·%@ZÙí_ø_x0011_@eÞqðB_x0017_@!S(Ù#À.ø¬_x0011_|_x0001_ÀÂQ©ê²0À_x001A_k T§_x000B_@Ô_x0002__x0015_ZéH_x0015_@%Eê¡_x0017_@DÀPÊº3@ðê_x0005_·bW_x0010_ÀÍ¬Å¸_x0004_@_x000D_¹¶fá)*@_x001E_¢_x0008_¢mô?érðe"ÀìÜ¡_x0008_ñ3ß?n¦_x0017_ _x001B_À{Ö¥Õè À¬_x0001_Ø·(Lì¿G_x0002_ä%Xx"@c}ÅîqD3À_x0001__x0003_*_x0005__x0015_J_x0016_@&lt;ÜûVI9#À°ðpNÖ3Àædó!ÀaÙbFBÚá¿¢)_x0004_åï_x0019_@38¡òk!Àï_x0011_;_x000B_!­_x0018_@Û9Ã$Ì_x0010_@FùP_x0005_6!@á¸ñ}N_x001E_À_x0012_&lt;Æ´A¬%@FV¥_x0004__x0014_ÀâÚü#ù_x0013_À8³z¨(0@ô_Î_x0018_\ü_x001C_@ô/	8b¹_x0018_@ _x0001__x000C__x001D_¯i)À²-µ¦öö¿Ú»_x000E_EçÐ?«)Æ_x0016_¥_x0007_û¿ßÖ÷_x0002_5?R´7Juâ?I/a_x001A_**@Ö"#8Nø_x0014_ÀÄÌ¥p£)@À&gt;&lt;ÒªË?ðöy)_x0014_@ÒÒÔßC'@É¾&amp;_x0017_¤\6ÀÈ&amp;Ú¶Í þ?_x0018_Dù_x0005__x0007_W_x001C__x001F_@_x001A_§qí¡»8À3Áh'U)@_x0002_R55D(À_x0003_&lt;,_x0011__x0008__x0013_@IhÈ¾eu.@6èÃ+ô¨&amp;@xÉûê_x001E_"@[QÞV2_x001C_ÀÕ»¤Máó"@xrtÁZèÿ¿¥Ë_x0014_B0_x001C_*ÀNIU_x001D_õé%À½X_x0015_ø_x0008_À°'±öÈ½_x0002_ÀNæº_x0007_ðü%ÀõW4ÄË+@¥¦czA_x001C__x0015_@]_x0001_kmË_x0005_@_x0015_n_x0010_óH_x0014_À_x0007_PÉäk:À_x0004_ÊÏ_x0006_Ê_x0018_@ù¥òÆ}.@t^Ö__x0013_@JývHÌ/_x001D_À@:§_x001E_k&gt;_x001D_@¥ª*l_x0002__x0010_Àõ_x0003_ÐÖî?_x0007_¿;.Ì!_x001C_@d³º_x0006_!&amp;5ÀÞ»Xl%_x0003_@õk:ÂM¦_x0012_À_x0001__x0003_Ð¬_x0006__x0015__x0004_ÀË/¢)À_owÙR_x0002_ÀÑç¸õä_x0016_)@ÔÅZ&lt;_x001C_¥_x0003_@¨7¦´ðx_x001D_@_x0003_úïoZ_"@W_x0002__x001A_0ß1_x0018_À_x000E_Ô^_x0001_L"À_x000B_Ï áBið¿;½_x001D_[û_x0001_!À_x001E_qzÙÌì1ÀH¿¨.À_x0001_@,±ÔUþ'@_x001F_¬ÖÔ8Ð_x0010_@_x0017_¡\l¾_x0017_ÀÜã4_x000B_@_x0004_ÃÝÁ Þ_x0010_À:_x001D_ÄæM_x0003_@!pÁ,(D ÀæýÅ2R-À9ÑÊÅÿ)@\±_x001F_*s¸¿!¹Ã3.À*Ûã3_x0015_@eô¼M}_x001C_À$S&lt;ê_x001C__x0006_#ÀÚ_x0001_Rýu,Àhí°ç*-#ÀLÑîGú?åÑÆ_x001D_à_x0001_	ÀÛ'±_x0004_	ëÙ#@&amp;3;_x0012_Ã"À@ Â_x001E_!_x0016_@_x0006_M#|_x001E_ê-ÀÐmdaaÈô?ó|ÚÊ¾%ÀXè¤!@²*ÙÏØ73À¸½u8;À5dÙ´ç$_x001C_À:¹(ÜeÕ_x000F_@#¿3_x0016_ÆÜ_x0003_À36EÃÆY"ÀinÌØÙ!@i»ýfÓ0-@_x0005_ª ´_x001C_ö_x0007_À3Y½MyÓ?&gt;	¡_ùd1@_x0019_W_x0013__x001A_Ýí?À_x0001_ò¯Ö¿s°kÆ56_x000F_À­sýaõ¿ú«Fû*@º_x0001_ _x0005_Ð'_x001D_ÀÊ­_x001F_mtÊ_x0008_ÀÄ_x0003__x001C_y¨Ï_x0018_@ÞÝô¢g_x0003_ÀÞÓà]%À½_x000D__x0016_ ?a_x0007_Ào×zCE_x001A_@Í_x0005_ _x001E__x000B_@Àú_x0002_=_x0008_ @_x0001__x0005__x0019_­f2z¶)@»\j_x000C_½_x0013_À{(LCUp_x0015_À°_x0014_w_x0013_ö?r2u-~Ï_x0002_À-µYÓx_x0004_-À_x0006_Ó_x001B_é÷_x0001_À_x0008_6y¹Â;,@;Ò_x001C__x0002_ÿDØ¿q_x0003__x0018_{Ä_x001A_ÀØú}ó_x0017_ù_x001D_@½_x0016_ðÎ4_x0001_Ày¡µ_x0014_Áíÿ?/ãHl¶0@³bWÊ_x0012_"ÀnK=ö¶÷?dðL#q1Àä¥éôÁ @ä¸0ÔÜ_x0014_À'tvì_x0007_Ú_x0015_À¸_x0002_|ÛEj"@Ý_x000C_¡F_x000D__x0011_À_x0013__x000F_&amp;¼Ë_x0014_5@õë@v÷Ä?&amp;ãç_x001D_@GqØ&gt;_x0011_@Ü·Dª)_x0017_3@qõËH¶+@Ô .C`Mû¿Ú"üÌÇ!À_x0008_¤Ù¶­è?}µÿ°_x0001__x0006_Åì¿¤m½ð_x0016_À½ziþ_x0013_ç3Àð¹?°q}_x0010_ÀÖAÇ_x0002_À ¼´uç¿{_x0013__x0018_þ1@,-&gt;_x000C__x001A_@à_x0019_l'3® ÀÏÏl^¢ù?ÇÊî&lt;ª´ä¿ËáZÂìí¿/m-·_x0005_@Åy_x0007_û ,@R?OÒ½U4À´Èû`_x001F__x0017_ÀªZÚ_x001D_@²wâTü¤1@Jl;U2ÀµßÐ_x000B__x0001__x0015_Àèq±®ë%À_x0018_ééÞ_x001E_À¹æ_x0004_{O3@2_x0017__x0015_ Ànß /_x001A_	3À»_x0003__x001D_gÕù¿rQíljêð?t³[×_x001B_#ÀZ&amp;ÏXhÿá¿i_x0012_CûÁ_x001B_À4Æ%ZÒÖ_x0006_@ëîÙ&amp;Ùñ.À_x0001__x0002_ª_x0012_(À_x000E_çÎòö#À¸¨­_x0014_×Ü4ÀAà®7À,Â«\_x0014_7À±l¦ x#@\üêÂø_x0010_À1LpmEý_x0006_À_x0012_Ëh4_x000C_é¿éþ÷ÿ_x0017_â_x0012_À13§X_x000D_@)¢mYÇ;+Àc'øCG_x001F_@_x0014_é+Ôv_x001C_@Ë°T&gt;@»_x0010_À´§CÖ]ú?V_x0017_¿O¾l_x0018_À~ûÊ_x001B_áO3ÀEãa|êS$@9Oö:_x001F_@y¨ßÞÄS_x000C_@¿Ö®&lt;_x0001__x0016_ÀJ_x001F_P_x0011_WO_x0014_@¥v¦³!À:i_x001F_¾´(@©D_x001E_Uü&amp;ÀÖðD6-n'ÀèçÎs_ã?tóí_x000E_._x001F_0ÀDÔÂS/æ¿""CQ_x0016_É&amp;ÀDV{!_x0004__x000E__x000B_À_x0001_gÖ²ZÔ?¸®!äÊ_x000E_!À¨_x0017_ÏN&amp;@t·a_x000B_5À_x0005__x0015_ÑmBÐû?ü_x0002_ú²¡_x0013_@õ_x0002_Ä¿O_x0011_@ûSmX_x0012__x0017__x000D_@~½k_x0003_ÿù:ÀÈoWB_x000C_9ë¿.?5_x001F_Gû?_x0016_.Ãv_x000F__x0018__x0006_@8G¼Î_x0002_b!ÀÒ0_x0016_ðþõ¿l_x001D_ë²L_x0001__x0018_À_x0006_Cü_x0019_g0é¿uà_x0007_á¦I_x001B_@ó ¢Qû©!Àößo!AÂ)ÀöÔ­áÓÿ?K·þ_x001F_!ÀñË×P_x0016_@_x000E_h^_x0008_k_x0019_@'o­Õ'Î1@Y_x0011_ll&gt;-@¡çüKá_x0017__x0018_À¸÷_x001D_¼\ø¿Ï[$/8_x0010_Àj'	@U¸~O#@øjJ_x0004_ª#_x001B_@_x0002__x0003_¥[_)CC1À_x0004__x000F__x001D_À«q-¹µÀ_x0012_@ù[ý¨¨0ÀFV_x0016_²®_x0002_@ÈÖâ/ý"_x0001_À@ÂÁÇ4µ!À÷1óu¿« À¨_x000E_=_x001C_¥=@_x0012_K	Öè?_x001C_Çýì´a/@nâ_x0004_Eçï_x0013_@ÝÑÌßî_x001F_Àæ\_x001F_â_x001B_ÀOµºÖ­C_x0004_@Ð7¶´^3Àð÷_x0012_Om_x0004_@sIHC@1Àa_x000D__x001C_Ño~#@_x0002_¡¿^eþ¿«÷¦¾ªÞ(ÀÄÇ­ÇË_x0018_À´½ÏR_x000F_ù_x001F_@ôîÝ`w_x000B_À&lt;_x0017_¸Çð(_x0004_À\I¹_x0011__x0018_(_x0019_À_x0011_üge}_ó¿0¤¡ÑR1Àg¿_x000F_GR_x001E_ À:¦_x001B_OÏ°_x0011_À_[&lt;PA&amp;Õ¿_þn	_x0001__x0004_ã©ú¿öøË_x0008__x0003_'_x0008_@«¥pfÁ¸_x001C_@{&amp;ó266ÀçÂÎüì?ã]øÜñ¿¿÷÷È_¨_x0005_À_x0012_Áò_x001E_JÐ¿'_x0012_è±_x0017_î_x0013_À®Ì¸P²Cý?y_x0006_Ó_x0019_$"@]ÈN_x0017_4Y3@òÜøÂ³_x0016_@Â_x0012_ì®ð?_x0012_¹+o°T_x000D_À_x0002_Â%1_x0007_!À¨§@½_x001A_	@Tu¶_x0017_Õ_x001A_@¥º¾_x0017_ð_x0014_À­_x000B_"ª_ã¿S:¹=â.@Xì8ÎâÀ_x0005_@&lt;_x001B__x0004_ å ÀíLHl_x0011_ÀÂÙP8_x0018__x001D_Àä5J_x0006_Î_x000D_@_x0012_BRk3eñ?_x0008_&lt;\	Bp)À(©§2ñnû?2h£F_x0006_F_x0006_@áËèC_x0014_@ÐÁhCn_x0007_À_x0005__x0006_èFqP_x0001_W4Àxæðª8D_x0015_@_x000C_d2_x000B_ðC_x0015_À{E%'$@Ä^sßt#@WÅ6\\_x000F_Ë?²ÖÔáF)À_x0016_'n®_x0015_/_x0013_À¶c_x001C_;µÞ_x0013_ÀPü_x0008_l_x000F_@®+_x0018_Èt_x0019_ÀÐ_x001F_ócÅ?R_x0016_m{¹¹&lt;ÀþÔû#¯_x0006_6ÀBv_x001A_Äl_x0011__x0011_@S0_x0007_T_x000E_5Àk×âiù¿Ër¤]Ú_x0003_-@_x001F_z¦\g%_x0017_@n¤R±)_x0011_@_x0019_6À³)ÀT_x0007_C"À_x0016_swâI|*@Ég¡Îåý¿_x001D_d_x0002_6'@_x000E_nÝ_x000F_Ns_x001C_À°Ë5àä¯¿z°Ã2&lt;Ø_x0016_ÀÍ:;Ây6Àæ._x0004_ú $@_ï¶·¤	@À¼é_x0001__x0002_ní_x0003_À_x000F_J_x0012__x0010_³_x0002_@*¢Ðb_x0010_ÀLØºï_x0015__x001C_@1Pïx¼_x000D_@_x000E__x001D_´Ò&lt;'Àî¼,!¦¿w_x0016_m4k,*À_x0011_`Ü"_x0015__x0002_@áúÀÔ'@ñÄq¢_x001C_;0@\v-]`¹_x0016_ÀÃô_x000F__x0004_IÈ_x0018_À_x0012_H_x0007_vb_x0005_@B¾3_x0015_Cn	À§ëpÇ@_x0011_À¶oöfá½æ?m¼8rs0@²Ûpè(K_x0001_À´éÇfä_x0018_@Fý_x000D_ý-ÀF\4ì7ÀôyvÆpÅ6@þ&lt;Ëãz À±fFt»N @Þl5Êð_x0004_@o¨B|_x000B_ï¿Ï6_x000D_Rúñ¿ó._x000F_C´_x0003__x0014_À3_x0004_	P§#@VçrÁ'ÀÉ_x001B_%QV_x0015_@_x0001__x0002_,_x0016__x0001__x000E_?â¿`ß_x000F_`D_x0015__x001F_@s{_x0007_ÂaW_x0005_@J·aÄ(b'@¢ß3-_x0017_@(«!ó¦_x0011_@)7ny.@ù_x0003_û9ò?_x001F_æüº_x0002_@b9_x0014_bÏ¿8§ßÜ2ã1@N_ìÎ°èì¿_x0012_ª&amp;¸?B_x001C_À7we_x0014_@)_x001E_¸&gt;	Çÿ?=uVrïÅ_x0016_@2¡	ÓÇÕ?öá_x001B_¯bt_x001C_@Ëß&amp;®v_x0004_À_x001A_X_x000B_Xoø¿º¬®_x000C_f!ÀAÊÍN9!@f«®&amp;à®_x0005_ÀëäyÖ_x0011__x001A_À_x0005_l6$À_x0004_À"r°_x0018_Ò¶(@fI=¢í_x001E_@²Í»oæ_x001B_ÀÆú_x000F_}}0_x0019_@O_x0005_$á_x0019_@_x0001_g$ÒHð?$þ#6_x0001__x0004_\	ÀE³/_x0014_;	Àñéåhôï3À@¢l_x000E_{_x000F_ÀòM_x0007_Yô-,@$_x0015_Ú_x0005_(ÀCQðË"@â)Q&lt;Eú?ÔâÿÀî?¾âôpØ À_x001A_®`;2_x001E__x0010_@áøXÿß°_x000F_ÀØüàÍTq(@qìQEÁúý?_x000D_Êß4q"À&amp;õóÀÎ8@_x000E_jÒN_x0010__x001C_@¼_x0010_/©ô	@8ä"Á_x000F_@_x000D_áÖ_x0019_&lt;_x0016_@ö$_x0011__x0003_&amp;À_x000F_k_x001B_«¹Ö?SÛÝ,ÊN(Àb1}Q_x0002_@ù`|_x000B_ÔÃ#@:nÐ¦Ær5Àd0X ,(@'T~Í3&gt;_x0006_@×'ëR]_x0018_&amp;À{	?_x0001__x000C_2À¦¿Ìí\(Àr_x001A_¦Ë)À_x0001__x0007_Üáöãå@ö¿î¢_x0010_»ÇÁ?j_x0001__x000E__x0013_@=_x0019_ÀÚ~Âð¿°Wï¶­î_x001A_À*]L)_x0019_@_x0019__x0014__x001D__x001F_9n_x0011_@_x000C_{ÅwË'_x0002_@_x000D_´Ê×m=þ?¡üvÙ3~_x0003_À/Ç£µ+§_x0007_ÀÞ6_x0019_c~×_x0005_@øTiJ_x0006_:@23IxØ")Àûæ²@!.À1	­_x0018__x0003_³_x0018_@|&lt;´43i_x0003_@	ùVÿß_x0012__x0001_@ËGE±_x0001_&amp;@_x0012_»_x0011_J$@_x0014_§_x000E_Õ\I!À_x001B_ßWã$,@4Ô\_x001D_'À'_x0004_þLI0@Jª_x0011__x001A_yD_x000C_@×tlQù_x001B_Ù?_x0019_[j_x0002__x0013_@sÛèñp{!Àg²_x0005_/û$@_x0018__x0018_#±X4@Oe$Q¶ñ¿¨AÈÀ_x0001__x0007_#º_x0013_À[õUÖç"@_x0014_&gt;*_x0007_h[_x0016_À{à_x0004_#}b	@\¦_x0016_oÆ\_x0011_À¼i¶ø_x000C_&lt;)À_x0005_â_x0001_èÀ.@{ù¸?P2@YË¿0ù6*@÷:_x0004_g_x0012_·ë?ë/È_x0010_í5_x0012_À4_x001B_?)ÿ.@øß!^Éß!@ñe"±/@ñäM_x0003_ó_x000E_@2_x0002_ôÜò)@_x000C__x000C_èé a'@*}Ë_x001A_.P_x001A_ÀKeØ_x0017_À,o½%£-À23ªè$_x0012_À&amp;v	Ò·(ÀÕWiGàp!@òÞÜ_x0006_xÃ%@t)ÅfHQ:@nW	_x001F_@_x000D_Bq¿ê @_x0019_j¾!¼`_x0012_@_x001A_\a²öV_x0003_@_x0015_/M|_x0001_ÀØÓÉDD,ë?_x0010_v/H}dù¿_x0003__x0006__x0002_ÍÉ_x0015_ý;_x001A_@ÿôªq­ö?ê_x000C__x001C_AÌ9ñ?xJi_x0017_÷Ä3ÀÛCå!?+@£4yÄ_x001D_@@_x0018_Ñ1è_x0015_@L÷ò£â-@ÌÉª_x001A__x001F__x001D_À.Ê¡dÝ_x0008_0@ÀIaºÖ_x0012_ÀÊ¿ã$Çè_x0005_@¿^£Æj»!Àr_x0016__x001B_É_x0017_ÀÛ#É£üh%@¥«Â·_x0010_@µÝ^ò_x0018_L_x0003_@¾ö¯_x0012_À¥¨1°µ_x0004_ÀNCÐÓPþà?ÜvVÆKß)@Yþ_x0001_¢|_x0019_À_x0006__x0018_w«ÿ_x001A_$Àêò&lt;_x0015_È|'Àîd_x000B_	!_x0013__x001E_@*g9_x0005__x000C_ à?´AÒof0@_x0014_ñ{ý^»$@áCùSXVç?î%°óí.ÀÊï{2*)ÀS*_x0008__x000D_!_x001E_À._x0012_ãgôR2Àë½Aûw_x0017_@,åWû0ÀgÁ÷P_x0007_P)@Q¾EÀÐÒ_x0010_À¯v)_x001C__x0019_6_x0013_@_x0003_Iã|(@_x0001_6ÚÔü_x001F_@_x001D__x0004_NÈë­ê?*²£#q¼'@Ü;_x0014_~þ2Àù½îH_x0005_-_x0011_@æ_x000E_0_x000E_Ç_x0005_@ürQ	2Ä'ÀÍjÓÄ~¬.@¾ùÿL_x001C_@_x0002_À¤­ê&amp;î¢!À_x0012_÷PÚ/G#ÀÁ½Vêx_x0002__x0005_@$_x0003_L\ _x0011_À¾»OS@_x000D_Àyû_x0011_{K_x000B_+Àî§Ølt_x001D_@bWù._x001B__x0019_@¼ÁÇ~-Àß6Õ_x0011_ó+_x0011_À%lè_x0006_iî4@Ê_x000C_ ¾¥Ô¬¿¹ÑÌÍý0"Àq¦u+»]/@.et À_x0002__x0003_aä¥J:A_x0018_Àäm¤Wà*@"ovd_x0018_ÀÿLññÆRð?Tvê_x0017_q!Àæp_x001A_öÂv!ÀÚWá¾¢:*ÀÞÁ}nç_x0010_À_x0002__x0019_´·_x0013_ÀNù_x0010_Ûäy»?í_x0017_¼X(_Ã?G86_x0017__x0001_ÀËPÇ²_x001D_ìó¿"_x0008_=m×0ÀPXCÎ½x*@}eèÛÇD3@Jà_x0007_¯×'À·P³½_x001B__x001B_@Ûñé""ÀD¼}¼S_x0016_À§Ü1Æ¬"@{ËsØÿ_x001A_@Ú_x0017__x0007_Ï_x000F__x0010_Àú%Ôt¦à+@£ß´`_x000D_@I&gt;ø¿ý#ÀJ!¶¡_x0015_	,À¸Gh_x0016_2_x001F_	ÀFÚ~×*/À¤iG_x000C_ïM_x000B_@´u¥ýôå"ÀeÃ»_x0003__x0004_Ó	ÀøäÝ1#_x0014_@kzq/Äú¿+&lt;4Ü_x0002_ä¿'Ë÷_x0010_@biÌ§Lî0ÀPk_x000B_¬0Àôõ_x0007_ûø_x000D_À._x0004_4¦'À_x0011_K5@1^Á_x0018_ºÐÿ¿·' _x0006__x001A__x0017_@_x001B_ËèHåø"Àn_x001A_[Ô	"7À_x0003__x0005_ 	¼-_x0012_ÀmùØªwW_x0011_@\Îìùø?~koj¯%@0_x0018_sÃ?_x001C_À_x0002_j¿_x001E_+/ÀÝðÁä´#@_x0003_ÇÉôBú¿»d^4Ù#_x0019_Àpyl~Èi_x0017_@ãKZDÑ'@_x0014_âdÒ¥_x0005_@ñd¼:¥4ÀrË_x0015__x0016_8Aò?øîÖ_x0014_¦'@¼&lt;ïO_x0001_@8^?_x0005_k(ÀuÌÒ_x0011_°+_x001D_@_x0002__x0005_f_x000D_Ä¡6Ài¥îd?;Àá¨°þà!ÀÐ¨b#)_x001F_@)ßç¤p_x0013_ @DÌo&gt;)@ë.*~_x0019_%@*Iâ¬X(/ÀÑV_x001B_Øõ_x0010_Àg1D+_x000E_Ñ(@¨ )_x000C_f#@_x000D_oe	[#@·í_³=Î!À$Õ_x0006_MôZø?ÆzMÍ_x000F_À²ª_x0015_#À@ô!-0@Àëä_x0001_ú¿Ù"¡|_x000C_À«ÐÏ8/õ;À~_x0005_ßæ\!_x000D_@5"_x0006_Â`0@ÂÉ»_x0003__x000C__x0019__x001E_À_x000F_9TÅæÓ5ÀÁ_x0004_Í©¢¦_x0010_ÀdéuB%è'@&lt;	òï_x0015__x0019_1ÀìÏí1_x001B__x0015_À_x0018_ÒF_x0010_Þ_x001C_@ùï|_x000D__x0018_@_x0012_Ì"ÕI_x0017_ÀÖ:w_x0001__x0006_F.@_x0019_6æ­_x0006_À_x0018_Ï_x001F_Ar_x001B_@VÐ±P	0@õ!_x000D_±u,@Û÷zø)_x000E_@_x0017_7Ê¥E*ÀÜ±e&lt;'.@Óíû«À¿È=­IGR?z½]ÐÚ!ÀÀ_x0006__x0004__x0006_À_x000D_îòw=_x001C_-À~Å_x0019_ù¸¾à¿¼;_x0011_ìH+ê?_x0003_ÿµ_x0003_w¯_x0007_À_x000C_i´°d&gt;3@ï_x0005_l¥&gt;/@2Q{5Ì{-ÀÌ¥?¢	_x0005_@_x0002_YzÚ_x0003_À&gt;eèfú_x001A_@îè,{Aÿ¿¢Gêi1_x001B_Í¿·À&lt;_x0010_3ù?p{SÐ¥Ê$Àt_x000B_Ê"d_x0001_:Àì%6¤_x0012_g(À3CÎåxJá¿AmE4Â_x0011_@úK%su!ÀðRCÇØn_x001E_À_x0002__x0003_k_x0016__x001B_9_x001E_ã_x001E_Àÿ×ö &gt;1@Nvï[Ä±'@±_x000B_t)R_x001C_@Vé#×3@¬p6ÙÀ(@¦ªd£ @\Ô_x001F_×Oà"À(ñ÷Q¨_x0004_@[îLÑ_x0012_B#À¢_x0003_¿Îs_x0010_$@'¾£P@U"Àà@J*l)@¦W(jä_x0012_@×ÔLL7&amp;@f'=¸]_x0002_@}t¡û?ó¿_x0019_9þÄMÍ_x0010_À_x0001__x0005__x0005_F_x001F_Àï©U_x0008_ ÀSí_x0011_3@¥Y¨_x0002_7y%À&lt;V_x0010__x0007_õ¸_x001A_@¡*VgØÄ2@Páö_x0014__x0006_ñ!À]ª	Ùºá?ù_x0005__x0017_q5Û'ÀâodØMS_x0010_@fûo¢'@_x0012_õñó_x0003__x0016_ÀÄ_x0018_A`¤F(À_x001C_¡_x0003__x0005_Ìy5@á_x001E_Áp_x000D_4ÀàëPP5ÀÀ_x0004_Û¶3ô?ºaõ´Õ_x001E_@yÀ68_x0010_@è_x001A_°_x0016_Á¥ï?Wüæ'_x0016_¨_x0012_@2 éwr_x0012_ÀóªZû_x000E_ü¿ùòp9\^_x000E_À¼õl_x001F_%%À¯³´_x001E_@råË~×z_x0006_À&lt;Øfe2_x0004_@ÆIZ¨_x0007_À@_x0011_ÞÙ´ Ì¿0r=£r_x001B_À6Em).Ü"À_x000E__x0014_m_x000F_v_x0018__x0017_@ßÌ_x0008_ú§`_x0016_ÀhA_x0019_Wø«_x0011_@à©_x001E_Kÿ©¿æZ!÷NvÂ?_x0004_{5×V+_x0001_@:´r[Ì$Àe&gt;¾IT_x000C_ý?èbéj_x0010__x0012_À§GT~A6@öÑ_x0015_QT_x0002_À}è3Æäk_x0010_@FY$Z!_x000C_À_x0001__x0003_Ú4§É*!À³ÔlÿÝ!À ú@ºLi_x0005_@Èú|ïV1ÀÙõ¼L½¼_x0012_ÀÐLÞJ°7@_x001D_~5_x0011_â*À&lt;¥ö*Qï(@_x000F__x000E__x0013_Ïæf+@¸B	_x0007_ð_x0002_À_x0005_yf_x001C__x0016_à'@Â_x000F_2KÊ_x0006_À¹_x001B_N¾æ_x0011_À7Ð_x0017_²_x0006_)@³üó	_x001F__x000D_ÀÙRÖáG_x0012__x000D_ÀgµpPç_x0017_@§ºìy$@_x0008__x001E_4A'@_x0003_ô#©x)ÀSò¿©¹gþÅ{0@.ÃÆ}_x0012_4@È!{ ¥$@³_x0005_¼ü¸_x000F__x0012_@¸úNZ²_x000F_@YFCU_x000B__x001D_À~_x0019_&amp;à{#@Q@ãÿ´¿Â_x0005_j_x0002_â#Àéªägº_x0013_5ÀS/¶o_x0005__x0011_@¶#@¼±_x0008_ª_x0017_@häøú_x000F_ @_x0008_Me_x0008__x0010_@û_x000D_f_x0016_u_x000C_&amp;Àôà@Ô_x001E_ù0ÀÒw=õ-@ÞÍÅ}=Q)À_x0015_õ©XÂu_x0003_@U{zUÙ_x000B_ÿ?	¥ÀE _x0019_@;©ãÌ_x0019_@Zý%ÓoÖ!@½KÌí²_x0017_À@+_x000E_ß_x0004_#+À_x0007_ÓÌ¯Ê~î?j)I®	ÀèÞ_x0002_ô²Éï¿ÊHÔ_x0005_§!À@Ïì¸,_x0006_á¿fºJLû¤*Àt¤ºOa,Àª'&amp;oWó_x001A_@xQoÐÃhAÀÈ_x0002_q7b&gt;ÿ?lÙÅoÑ0ÀºY_x0011_î_x001B_@6~Ãn$@_x0010_B_x0010_¦#_x0018__x001E_@)ý¡¦_x0001_@_x0012__x0018_Q_x0006_¶_x000E__x0019_@x¿{_x001C_pD8@_x0002__x0003_÷Üº"¬_x000E_@=°:£ñ?Ès_x0018_£%`_x0013_Àú®d_x001A_&amp;¶6À"¥Ñ_x001B_ùR_x0014_ÀVú{àê_x0007_@â2¶¨_x0018__x000C_Àl_x0002_.Óç_x001A_ÀÂ/³ñe´0@ÎDc¾_x001B__x0019_À¡&amp;_Û§¤É¿â_x0001_Û |ø"@Û4Íbÿ_x0004_"ÀêU«`_x0018_Y5@^slô&amp;í(À_x0017_ÅÓA®¡_x0012_@ãpYì@(À=	4·1"À_x0002_9pV_x000B_÷?9Me_x0014_:_x0012_ÀVOÇÐÿ_x0018_@BüôI½ïï¿_x0013_7~rFw'Àª§_x0019_û."@ ¨Ôq_x0014_@!¤) @bÂÃo_x001E_âì?O_x0005_ä8´0ÀÅ¨¤P_x0018_À[²ËKË¹¿bHö/¡_x0017_ @_x000F__x0018__x001B_[_x0003__x0006__x0015_¦.Àö_x0004_¢x®_x001E_@E¤öv*!1À~­&gt;GD$@gOñe"'@t&gt;_x0010_C%tâ¿ZÒX»HÉ_x0006_Àë_x0017_¶=ê1@Î_x0017_PñÚê_x0017_@³&lt;ávà_x0001_À_x0008_,·8µ_x0019_@&lt;/#_x0007_ª_x001C_ÀqÜÔhþ5Ô¿W:!$ã"@=°µ 4.#À_x0004_|Ì¡@_x0012_ À½`_x000B_L§_x001C_'@¶y½Ó_x0014_g¶¿_x0017__x001D_=£_x0002_&amp;@^TFðVN_x0004_@¶ªÝo_x0010_'_x001D_@_x0015_ ½unÿ?ó(6B_x000D__x001E_ÀcnjrG1À(ÂWtòô8@BÀ:9sÓ_x0005_ÀÅQ?ÔH,@½A³gL1ÀIê0×EH_x0001_@_x0015_èÛ_x0012_ù©¿ÄËãÿ_x001C_ÀN¤o6-_x0010_@_x0001__x0002_/B=3®Û_x0016_@Uß1ÒÀ=4ÀÇÕÆh}_x0011_ü?,¦:#À¸_x001A_òª"ä9ÀÛdóÞ_x000C_@&amp;¡_x000E_z°0@h*ÇipÆ"@ôSn_x0012__x001B_Åù¿2Ñ_x000F_&gt;_x001A_ñ%@fN»Aî_x0012_±¿ÿ_x0013_uzà2Àád	¨0?@¢c¶Hþ?îÈcl"¹ú¿	¦º¶_x0001_@*_x0015_YÊ¼C.@å­¨8"_x000E_:ÀnÈ¯_x000C__x0008__x0019_@|_±}ãÇ¿îµý²ô;+@81nîç ¿¼mj4À*1@j¿`ð@/ ÀÞÆ6]äéÀ¿ÞÍn_x000F_C#Àtv]2À¦$Eë_x0008_À0Aod?Z_x0012_Àïiî}=ó0@å&gt;_x001F_:mg,@.G"ã_x0002__x0006__x0008_s_x0014_@_x001C_ÁBÅá5_x0002_Àö¤nëÉ_x001C_@!=3´ðË*Àä;_x0003_¿¯Xó?ª¿à¦¬µ'@0|d-_x001E_ç0@­ÿ&lt;ç_x001B_Àzu_x0001__x000C_ Â¿Ö¹ô¥qÙ?_x0005_:_x001C_æ=T_x0004_@ëK»Bº)@°,MüÕ_x0014_Ào\_x0003_ÓÊ/_x0012_@ÐpfÜ2_x000B_À6,pª×"À_x0018_Ë_x000B__x001C_zû¿n¦îv_x0014__x001A_@¹ËjVr	1@LÔh_x0006_:¯_x000D_@E,4Ú&gt;7 ÀÛNühh_x001B_&amp;Àrú_x0007_àÚ_x000F__x0018_ÀÊèY§¡-À%ùIï_x0003_U,À¶9ljG~_x000D_ÀÖ&amp;Ëiú Àz_x0015_è_x0014_@_x000E_yJÀK_(@1ùî?_x001F_N_x0012_Ài_x001B_LLÅý?àÑ0^Ã	@_x0008__x000B_Z©²õÄN_x0012_À_x0006_`_x001C__x0006_m_x0012_ÀTµÂ¹F_x0003_À_x0017_M_x0005_Õ_x0004_}_x0017_ÀÚ_x001D_04Àÿ¨fkí«#@¾w1_x0007_ø%@BÍ@ __x0017_À_x001B_[_x0005__x001D__x0010_N,@%RÖ·à_x0011_@Ý:":"ÀBIí-6C+ÀÜ_x001D_&lt;yÅ6_x0016_@bØ_x0001__x0008_å_x000E_@R_x0015__x0001_ë£_x0004_@`)Ú&amp;_x0002_$ÀLêÏ\L_x001C_À_x0011__x0008_©Gãî_x0001_ÀXÃOBÑ_x0017__x0012_À1_x0015_&amp;qõ÷ñ?*ÏØöæ_x0010_@*_x0010_ÍúN_x0015_ÀÕíT	¦P:À_x001C_yAMÀ-Àj¥Sû_x0005_Ø"@wfàÑ×_x001C_ÀB_x0006_U_x0001__x0012_@+yË_x0004__x000F_#ÀÖJ=3_x000C_(ÀÑìË_x0019_é\*ÀÝ%¯_x0002_®_x0012_@æì_x0015__x0003__x0004_¶P"À^_x001D_h)Vü_x0005_@oIèü¬_x0016_ÀN´Âæ¿$@í2%±_x0010_ÀùJ3_x0002__x0008_cö¿ª#Y g,ç¿°£Y+x_x0011_@äÎÄÀÕ_x001E_&amp;@nO½:ÝJ_x001E_À3½¤_x0017_Hx_x0015_Àêia_x0007_"p_x000E_Àp#Nz¯Á7À2{³¤ÿ_x0003_À]«§&gt;_x0013_3 Àsã,^_x0008_À¼MòE_x0018_u_x0019_@z.ÔG,2À£çN­(Àl_x0013__x0001_¢ñ_x0015_ÀFÄWÍ_x001C_À&lt;ãziR¤_x0018_@U-e­_x0011_@_x0002_ö_x001E_¢wù·¿_x0016__x0011_ÅùüÉ-@19 _x0013_lö À´ *$@®"í.Y1ÀSxyÆÔ¿Á%ð¦³®_x0006_À­ Ä³eó?_x000C_²¯ü³ë_x000D_À_x0001__x0005_!öæ;å+À*$¹¡Ùy!@¼?Î¹_x001C__x001E_.@þÜ_x0019_f_x0004__x001D_@Ã_x0003__x0001_hy× @nb_x001C_r¯_x001A_ÀÅþ!1¥ê¿öQ~KUñ¿¨@Õå_x000F__x001C_ñ¿%×¬úwÒ"À÷u·n4 @Æw¶5(ÀàF_x0016_0~Åö?ò¶]êý²_x001F_À1_x0005_Æâpä'ÀJ-®Üë_x0006_Àñ_x001E__x0002_Ûð?\ÖN4W_x0003_*Àzo!_x0019_|Ë-Àç_Dûi%ÀñØb:@!Àöï§DA{*À$Áö.0@Ò È*Ó¡_x0007_@50&gt;ó¡5Àg;;/Ð|ä¿:Qÿï&lt;þå?&amp;{_x0008__x001F_ê5À_x001B_]`¿_x000D_×_x0013_@_x000F_¡Ç3Áé?õýqH_x001B__x0015__x001D_@Üd³_x0001__x0002__x000C_d$@nöÊxv(@fßTªæ#À`Ïé_x0008_\lí¿¥|¥_x0008_À[_x0013_è«s¶ À¾¾Â£K,ê¿s×r|aè_x0007_À_x0013_fi@Á_x0003__x0001_Àèù V7-À_x0018_u;ßÖa%@#[Ï$_x0019_ÀÎîØ±&amp;Àb_x0002_2 ¥5_x0005_@Nk4`_x001A_ÀL,Y_x000C_u_x0006__x0015_À_x0006_Ö,Â4_x0017_@»É_x0011_@D/[O_x0002_S_x001D_À©YÛê2@t&lt;ø}Ä*@yKæÅ_x0017__x001A_@¿¹5_x0002__x0007_´þ¿+xä_x000D__x0011_ø_x001E_@½_x0010_Àdê_x000D__x0011_À]s_x001E__x000F_@xbvÞ]_x0015_ÀH»¹£_x001D_f_x001E_@Ï_x000F_71_x0008_+@ôPÂ@1À*²Jv_x000F_@Èýç¼aS!À_x0002_	K_x001E_QT®7ï?2G_x0004_Õ_x001C_º À_x0012_­$Þ¿_x0002_ÊË© @Õ3W_x0004_n_x0001_À*ÑõQ @NZfþ;%@Xo]_x001B_i!'Àë¥_x001D_²_x0015_ö?-:¬wø¾_x001D_ÀëçC[3I_x001A_@¥HMàú_x0006_@wá_x0014_]¶ý?_x0019__x0005_FúIÊ:@_x0010_Ì_x0008_%N_x001E_@®@²¢Bv_x0003_À_x0005_Ú,_x001C_®i0ÀÌ¸ÏÄ!C-ÀÌ_x0002_¿bæ*æ?ÜÍ¼_x0007_x³&amp;À(;HÔî£_x0014_@´z¾lh_x0013_@_x001A_YL4_x000F_@Ò&amp;¶¼F_x0010_'ÀaÕ	±-_x0018_@ú=BÆ¼w_x000B_@×ñY5Ò.@5­2ÀÒï([ÿN_x0006_À¾k5_x000F__x000C__x0002_@_x0019_,_x001B_±3j_x001D_Àù0_x0012__x000D__x0001__x0003_Pøü?¶&gt;G	Ç_x000C_@âÚ[ñ½R&amp;À~_x0001_ÏjñC_x0010_@j#ñ_x0008_+Í&lt;À}_x0002_p¼a|0À =î&gt;ç_x0006_@2_x0015_^K«Þ"@&gt;íÃÝZ«"Àkò8øÕ_x001E_¸?5³íÂÁ|_x0002_@N\ó%¯°*À¼2Ý_x0007_Àãá_x000D_¾Ê¶.@KÁ2yä2@ÌlB#@._x0003_Ù¿_x0015_Àþi_x0003_"_x001E_'#@Æfàa2/@ÁPüÈg'Àø;¼$¦"À~ºL éO#À&lt;Î}»m¹_x0017_@xE_x000C__x0004_Ý$@Tqy Ïý¿DÝP)Ð?Ã­Õ@^$@ô_x0002_r6_x001E_À6CF_x0014_	ëÖ?Áx¹6_x001A_S(À½7æ¤çô_x0013_Àl1û_x0010_4_x001B_(À_x0001__x0002_dåºå&gt;33À´Eþ_x0015__x0019__x0016_À_x0001_*Kcx1À{´·Å4%ÀHM_x0010_ûJ_x0013_@NÑf8÷?_x001A_Ç_x001F_4%ÀÂñG_x0016_È	@ßu%$÷¿_x001F_¥fº3Þ+ÀJ_x000B_ü,A/î?M(_x001C_(Á/)Àù¡¯³ÎÒ_x001E_ÀYé«n9_x0011_@ðó¼_x0012_-_x000E__x0011_@_x0019_vÅ_x0003_52@Ö_x0007_U_x001F_ÝÐ,@}UQÓ+_x0007_ÀýKvCH	ÀbÅ_x001B_¢O_x0019_@±ªK¬É1@¦Ý¹á_x0016_0Àä°_Å_x0013_À)_x0019_¥ + À¦`¹Èº¾_x001D_@±_x0004_Y_x0002_1kÝ¿Û3¥¤a4@_MF¦÷&amp;À_x000E_JEæÆÇ_x0014_À_x0003_)±_x0007__x001A_@æø©bÒ.ÀØSú_x0001__x0003__x0018__x0014_@õ¾_x0011_µ9@ÜèÙ	,Æ*À,ñ_Awà À)@_ùqÎ_x000F_À¨(7ý²ô?ÐAû_x001A_Xþ5ÀØÂåôbé_x000E_@Þ_x001A_)=_x001B_j6ÀH÷Ý*ë¿½±3=¯_x0010_À®_x0017_#ÿ+z-@²_x0012_Õ£&lt;Y_x0010_@ÞQ_x0006_Ô° 'ÀÁq_x0001__x000E_¹_x0006_@íAÊô3&amp;@¼£jD5-@ _x0014_ÓìU#Àè±Cï¥!,Àv­«sÇÁ'@~Ý_x000C_º«_x0019_@\;?~rö_x0012_À¥ÆwN 0À_x001D_éÁ,÷_x001D__x0001_@cø|©&gt;)_x001C_À]/æwâ+_x001F_ÀÒú._x0018_Ðû+@þ8î¬Ì8_x001B_@Ð_x001B_XÓ_x0001_.@¬À_x000C_®æ_x0002_@MÐ²Ùl_x0015_ÀZå*ú_x001E_ @_x0001__x0002_î¿_x0012_t_x0004_ø&amp;@	e×©@ãã?bõM,_x000D_ _x0005_@_x0004_PWKÞ4@®áå&amp;_x0008_ÀéÇ_x0008_'_x0013_0@J&gt;U¿×_x0019_@j_x0014_I¸/\"À'ÙÏ½×L'@_x001B_õ:Òå)@5"2PpX+À¥öx_x001E_*ÀÛÇ?9_x000C_Àºh&lt;t%@ ÞXÝ_x001C_ß%ÀN_x0003_PÊ¸_x0002__x0017_Àñò«f$@Ê]±UF7@©ÛkIéã_x0016_Àl×Ëß÷)@(¼M_x000B_¥_x001C_À_x001A_aH°_x0004__x0015_À_x0017__x0012_|_x000F_ß8ÀroäÇ_x000E__x0008__x001B_@_x001A__x0016_±cÄþ¿ÃÀ_x0006__x001C_@02áß&amp;ÀpôTÖý/ÀóÒR±þH1@~¦aÊ?Â_x0011_À¶Êg)ç_x0005_'@À-KÄ_x0001__x0007__x0003_²$À.kFÓë"ÀRf3¤«)_x001A_À¯_x0015__x0004_ö?(íh/îr+@Ö_x0011_HÀ_x0017_½$À²Diu#+@Û¨_x0011_ e[_x001C_Àºªù®¢?ù¸ì_x001A_6_x0002_@_x0018_?D2ä·_x0015_À+6Ä_x0014_!f_x0012_@nNsD¨×_x0010_@O_x0015_ÓX_x001C_@_x001B_\	r´_x0016__x0013_À ýJ¤_x0017__x0002_@Ø:ØØ-_x001D_Àîýý_x0001_ø¿òÜé_x0019__x0001_ÀiíÖ_x0014_4ÀPû$ÁN%@­»l?/À´q	£N(@ÍrWD[_x001F_À­&gt;¤´µc	À×÷%ú2Àâº&amp;ý_x0005__x0006__x0018_ÀªµãV0@_x0004_¢m-À-uFÃ_x0015_ö¿xâ-è_x000D_ì_x0018_ÀÆ}öL3_x0010_À_x0006__x0008_t»±G_x0016__x0008_@|bO¥Ø(@ºã2Ã%_x0003_ÀâYè|[ À_x0013_ÅHæ_x001D__x0011_@_x0002_ÎÞÒ¼_x0013_ÀÖ9#_x0004_¬_x000B_@§_x0003_Ûô9_x000C__x0001_@ëô*±_x0004_ÀuI¯!À`y_x0007_b__x001C_2À2uaÅÖë7@ÁX\ù+$À÷_x000F_a0Àhl)_x0012__x0013__x000E_ý¿_x001F_|_x000E_ty_x0018_ÀXâ_x0007_% _x001A_À;bR_x0005__x000E_U_x001B_ÀÐrÂ'&amp;@xPf#_x0010_Àv[Ó_x0007_ Às_x0011_nJ_x0006__x001F_Àb¹ãoíµü¿[³_x0010_ú_x0002_; @ÄßQÝö±_x0015_@xx¶o_x001F_@_x0010_&lt;' À¦CFÛY"@ßBóõ¤µ,ÀÐ¶·_x0017_²0ÀM'u_x001D__x0002_¢_x0017_À&gt;w{©_x0002__x0003_Ì_x000D__x0013_ÀÙÖ&gt;u	@|©`ü_x0010__x000E_@Ð»ÀXj_x001C_@Ç¥èî­_x001A_@ÊÚ&lt;¶ñ¿¯L&gt;oµ À\q_x0003_ã_x0017_Ò?(N´mN¬Æ¿x_J_x0016_~!_x0017_À½Ô²ë­(_x001B_@¸0//à_x0018_@Ê»×_x0010_@B¯4_x0007_l1@&lt;ü_x0007_Ã_x0007_Qú¿8wm¾ÏÖ_x000D_Àò_x0016_$'8@Õ´j@n_x000E_Àã_x0014_ÑLYY*ÀÏc`_x0012_ 5@ÅVàâ½ù_x0007_@çy§âd_x0001_@÷æT'_x001F_Qà¿Vo¶vÆ_x0014_À¶GCh®ð'@&amp;èrìÊø¿Ëðu_x0002_tê?Þ`²ò.&amp;À¹¡|øê_x001C_À_x000E_zÍ-é!@aØ!í4Þ0@¬arÄ_x001F_#À_x0005__x0006_ZÔpûõ_x0002_@¡ÖXoð&amp;ÀÁSíP5Ü#@üJ$Q«H%À±ÅÙA¡Ø_x0002_@ØJµô±*@Äík_x0013__x001E_â_x0017_@Jâ/E%_x000C_@XDÍZ45ê?ÒrR_x0001_Ý_x001A_@þlwúsx_x001F_À&amp;X_x0014_Þd.@z_x0017_ä³/@uR_x0006_%Ø_x0006_ÀóÚ:½tp_x0002_@H|y_x0008_#_x0011_@×±_x0005_¾L._x0003_@¶&amp;_x0019_æ_x0017_@!áÀáÄX_x0019_@â°gÒì_x0004_À#N`$à&amp;(ÀQ¨eÊêt7@ã¹7K¢_x0011_@/_x0003_Bè¹õ¿eIï©a_x0012_ÀqFJÏ_x0016_ñ?Äµ·éÈª?p_x000F_üî©2Àá|ÑFj3ÀM\É%(ÀlF-&lt;¥µ_x0003_ÀSØ­;_x0001__x0002_6_x001A_#@pïão_x0018_@Lès!À*Îu~Léé¿`ú;v'_x0001__x0011_@âù_x000F_(È_x0007_!@CRØf(@­rXÄÁÔ#ÀiÄ¾_x001F_$ú_x0011_À8·Ý_x0003_ÐÛ?_x0013_XÈøæú¿8qÅæ_x0018__x0008_ÀIk,òÂ&amp;ÀÐC{W1¨_x0008_@^ï_x001E_w2)@ÿ¶ÆyÌñ?[§ÝÐ¾c_x0010_@$Ãà8_x000E_º4À@_x000B_AF³_x0015_ÀK']{üóý¿Pô@"³u_x0018_ÀÜ_x0016__x0011_?®ø¿ìû_x0017_D_x001E_#@~OýÊê_x0019_@ÙkÛ;k_x0018_@Ê´z7£_x0010_@@ëNÙD*@i~_x0014__x0005_È|_x0005_ÀM(_x001F_Õ_x0002_#Àç·÷¦"_x001E_@5_x0005__x0001_ýô+À1_x001E_ê]Á&amp;@_x0004__x0005_²srÐã_x000E_ÀPÄ:_x000F_©_x0012_%À1¡iMeq¿mðgýgÇ_x001B_@{îá-_x0015_@~h	rb_x001E_Àhª&amp;_x001A_@X»Ô:I_x0005_Àð¡Ë_x0010__x001A_÷_x0013_@Ñ¦ç*À¦ßQ9Ig+À£Åº&amp;Ð_x000F_0@bA_x0005_&amp;,ð?Ãñ$G_x0008_-@$=õáçÐ¿ã}_x0018_³¥_x0016_ÀIÅZW3ÀDÒ_x0002__x0004_ï¦,Àõ5añ]-ÀáfK	_x001E_@ÎmÕzo_x0005__x0016_@4ÀN_x001A_)_x0014_À5ÀæöÓ¡ì?p}lM_x000C_×?7Ü¾y¿ñ_x0006_@D­à]ýT_x0012_Àúïõ&amp;À_x000F_À_x0008_Ýih£T_x000B_ÀOÌp_x0001_Z_x0017_@ÓR³b_x0001_ÀLàæW_x0017_º_x0006_À_x0003__x0005_tð_x0002__x0003_3ó?ñ¤½"É_x000B__x0014_À,Ò±Q2Ê1À_x0011_ô_x0012_b_x0008_ó6À¼ÜèN_x0012_#À¿u.&lt;?~_x0006_@{.R%jµ_x0002_ÀåÅ¶¯)À=g±å8_x0001_@_x001C_Rë_x0005_Øð?ÞÚ&amp;;?2+À%ù_x0018_Øé_x0016_ÀS~²Ég3@À´&amp;'PX_x000D_@_x001C_\%c&amp;ú¿_x000F_Òÿ=¡_x001B_À¼_x0006_&gt;k9-À_x000F_-_x000C_°/ð3@2ò-Ø\*@6ªÌt"_x0003_ÀÁ­výÉR#@3Åo_x0006_Ôú?RÓVHÙÕ2@&gt;]=_x001D_Nº_x001F_ÀÜ¼ÝM%@&amp;:ÐKA_Û?±0Æög_x0015__x001B_@J¿j_G*_x0007_@½_x001A_Èp%)@ð(@¢ù_x0013_@H5¿ò¯r_x0017_@ìÙÑ_x0007_ú_x000B_Ü?</t>
  </si>
  <si>
    <t>f81fb6d02e8275968ea4d9ceca6b79c4_x0003__x0006__x001E_þÊ	%À	_x001A_%xL0_x001D_@®_x0017_®¬[È,@4ãCp[º"@ÃÙc¯îC_x0004_Àµ_x000D__x0005__x0010_ÀI_x0002_Ybeû)Àû½¼¨Ýí_x0001_@pAmÆÖ¼!@¢[]_x0013_¯é_x0012_@Ê°!DÚ§é?¯!°7_x000C_$À¯_x000F_Hsgm!@¼(_x001F_¶ºi0@HrðÎ?l_x0014_@BÆ_x0007_:ÆWÕ¿\§J_x0004__x0011_@´_x0003_å¸g8ÀôMý¶Ôç?X×*_x0011_Æ	_x0012_@Bywy£ý¿_x0003_©®öÈÕ_x0018_@yõ¸S_x0015_I À±5Nß_x0004_2@®_x000E_ãö¬è$@­0î&lt;_x0013__x0013_@;ï_x000B_¥¶F_x001C_@gY#À_x000D__x001D_@´ä§_x0001_`_x0019_@DÅ_x000D__x001F_°Ü_x0012_@_x0016_á5­¦_x001B_@_x0011_¢º_x0005__x0007_÷=7@_x0016_ï_x0003_îo§í?}	_x0007_7Ó_x0013_@ûßÌ´_x000E_À_x0010_]¦_x0012_Îõ?«Ê=XE1_x001A_@­_x001F_Ú_x001B_Õ*À_x0002__x0010__x0011__x000E__x001C_Ã,Àtå_x0003_ï3Ä_x0001_@Å_x000F_-_x001C_Ç_x0010_@Úáo£øÓ_x0014_@_x001A_Ì³0_x001C_+@Ö_x0010_#wçÿî¿_x0004_Èx_x0011_@àröm&lt;o!À½&amp;Oò¤¤_x0014_ÀKèÄ?·6@é¢^VÆ°ô¿Â&amp;$_x001B_=_x0006_À5Ñ2oÆ(ÀÐ*ßcØ?"@ð_x001D_ ÷_x0006_@ø©_ ½ð.@_x0019_@HU ·%ÀY¾ØÈ å?â_x0017__x0004_N9_x001F_@Ý¤*X_x000E_À`þ_x0018_`2_x001F_Àí_x0018_F[À_x001E_À_x001E_¼¢¹ö_x0006_À_x0016_ÍAJµÝ1ÀÔ7?ø_x0018_µ_x0014_@_x0001__x0008_ ¼e((@dÝ8Fë	ÀrÚïÒÙð¿_x001A__x0008_öÛ^0À°õA_x0005__x0003_9_x001C_Àl£¡ÂÒ_x001D_ý?°l_x0006_Ìê_x0011_À?Ñ¢	$À@ÇuIÅß_x0008_À_x001E_·âÙ~&amp;_x0011_À¾bM_x0008_#@_x000E_;Ø_x0019_d,$@ìaD_x0010__x0006__x0016_,Àßººq_x001C__x0008__x001E_@^ÉlØ¨q_x0007_@ÄÂ(B·ú?_x0005_súåw80ÀUA$²¬¸_x0018_ÀS®»ò3_x000C_6@ÌGà¯ôÞ)À_x000E_Ó}_x0014_ß9@þ1)gËþ¿¼qbä_x000D__x0019_À©B_x001A_+Ú¿ïw_x001A_$!N_x0018_@u#aö¬_x0002_ÀÎË9­A&amp;@_x0002_Ý_x001C_¡u_x0004_@¤$¯y¹!&amp;ÀøÀá¢*(À7Ùç&amp;» @u-_x0001__x0002_t_x0012__x0019_À°bÖæ_x0001_À,_x001B_ÿ¿Úqãp_x0010_À,£P_x0014_4,Àwøç*@§æíNÎ°_x0011_@_x001D_A_x0004_÷&lt;_x000C_ÀA¯hó`¶à?d_x001B_GÞìÎ?SÐm8ê{_x0013_À©	Ê§6Ï_x0003_@BÀõZ_x0016_ï#@YtÖ_x0010_R!@Áu_x000E_ ¤m_x000B_À_x0017__x0011_iÌ~_x0015_@ Ïi:_x0007_*@f_x001E_oó À_x0001_ÊXµd;_x000E_À¯?._x0011_D_x001B_@M°2ö1.@_x0018__x0014_ôAP1@ÄíDA_x001B__x0002_@ºüsàÿv3À@_x0011_P#_x001B_)@21°,)@yzþ/@úÀlÐâ_x000E_$ÀÂà`s@ @_x0016__x0007_Q_x001F__x001E__x000E_ú?Ýò_x0007_ü¬\BÀ*O¬9Ù*@_x0007__x000B_óB_x0002_âf/À,_x0006_v_x0016_$Àá¥(U+h÷¿Ì_x0015_ËÁ_x0013_À\4ð%"Àx _x0016_ÅÚ&amp;ÀB³&amp;Y_x001C_K*À{ EaË_x001E_¶?®oð×õñ?§[\C_x001F_@cæ¯Mþ_x001A_À-Ö®¤&lt;_x0017_À_x0003_5ÓÒD@«ØÕr¥,@¾«_x001A_çè(@l¨ êv(ÀlüäÛA_x001F__x000F_À4]+5º"À_x0005_T«ù©è#À_x001D_\_x0001_o¦ü¿EÍ³_x001C_@Ä}ÄåTL_x001B_À_x0004_&lt;"o4À#ÛñÂâB!@(\Æ_x0014_Ö_x0017_@°Åk3ù_x0008_&amp;À_x001E_|_x0005_Ó¨F"ÀøI1Ì_x0013_$@ë°ÚôF#@Þt	¤k_x0003_@]3È_x000E__x000F_d @¯_x0004_û_x0003__x0005__x000B_¹"Àì_x0008_¡B,@&amp;Å¬_x001D__x0004_)À9¬í¹R_x0001__x0019_@_x000D_×8_x001D_R-.ÀøT!Á+@_x001E_JÝ_x001F__x000D_#@¸ùX_x001D_9À_x0002_GG_x001E_(ë_x0015_ÀW 0cî_x0018_À6éSENï¿ø_x0012__x0013_úMÖ_x001F_@~H_x0002__x0003_°$À	JT,@]V·ÒÂ_x001A_@_x0016_(Ònà¿¦T¦?6._x0014_@§\hÁ_x0011_ÀËClevß¿'¯ï­_x000D_,Àü_x0006__x001C__x001F_Î÷_x0008_@`z!­Ü	0ÀÖ²½f_x0002__x000E_ä?T_x001B_ýËZ/_x0001_@$ý9å8ù¿Úøõbç_x000D_@âê¼¸8_x0019_ì¿ê_x0004_#µb=Ñ¿_x001F_u_x000E__x0001_õ¿MÛ×Þwf_x000B_@Ù×g_x0016_@È®íØE @_x0002__x0003_ü_x000B_êÒË_x001D_@¨*_n}_x001A_ÀËÄ_x0013_Oûò_x0015_@!¥E9£Ê!@á_x0003_?_x0012_	_x0019_ù?À&amp;|_x0016_Àý¦æBS_x001F_@ê_x001A_æFò=_x0015_@Ç_x001D__x0001_ÆØÝ_x001B_@¦tgz°§_x0007_@\²¹_x0013_)_x0010__x0002_ÀfD_x0018__x001E__x000B_0@Ìoý +ï_x0018_@t&lt;¸~JÜû¿_x0007_À¬_x001A_Ày&lt;^eY¹_x0008_@E\$G`_x001C_!Àé_æ0ì_x001C_@!QøuÑS(@Ä_x0006_tó_x0017_,@,_x000D_ÝQÎÍ%Ànzz{1º_x000C_ÀG4ß9Vò¿HïVvD4@á=µéú,@9hÁá_x0012_@%¶ßi­_x0006_@_x0010_÷r_x001F_*"@÷`9þu_x0001_1@·©_x0018__x001E_ü?Ó©_x0008_C&amp;ý_x0004_À86Ë_x0003__x0005_}M_x0005_À¡®_x0015_cæb_x0011_@_x0003_a.-wõ_x000E_À»¶E±ª&amp;@±e)·_x0016_@ð_x0018_]ê_x000F__x001E_/Àý}ã¯èf_x0003_@ðKJ _x0011__x0012_@_x0007_el$	_x000C_@@B¥sÃ1ÀiB¼"¢_x0019__x001F_À _x0006_X¤_x0002_@ÌI_x0011_wt$@èY?3Ð @_x0008_!Q_x0004_5ô_x0014_@_x0001_íR±+@_x0013_§ù£-ÀÆ&amp;þ¬u_x0003_@v÷çk_x001C_@ð_x000D_8CÐ\_x001A_@_x0007__x0012__x0003_½^)@0N[¼åë¿_x0016__x001C__x0004_X_x0002_@Ô0¼Ö;@±{Ð¥7(@÷e.ÍÚ¥&lt;@y_x0007_ºôZn À4|\T_x0014_@_x0019_i_x0017_­$@·ÇÏz_x0008_À_x0003_Unû»ë_x000C_@_x0003_óÂ_x001A_ ¯5@_x0003__x0004_¢,)óUHä?ø¤÷ªÃ_x0013_@*æP_x0005_ú%_x0004_@P]PÎÉuÜ?J?_x000B_1L_x0006_ÀÍ_x0018_z»&amp;_x0003_Àc¿È_x000C_#ÀÛÓ_x000D__x0005_:_x0013_ÀwV|U_x001D_@_x0010_ÔüXþ.À)ö_x001C_Ë_x0001_ï"@ÝÍfâê_x0003_@ÁáîpÕ1Àõ_x0007_Wi_x000F__x000E_À Ýææß{_x0012_@ö&gt; _x0011_£bþ?x5_x001E_8_x0004_ú_x001A_À¤åAÅG7@¿¡ùÀ7ã¿_x0019_è3î1_x001A_$@íÉ¥I_x001D_,ÀòZÜ¾³ê#@BôP©;'_x0013_À_x0002_9êBä_x001E_Àf_x000D_úå;Ú1@P%mã%ÀèÂKH'ÀÑCZ.Â!@_x0016_P$~_x0018_ÿ_x0007_@¾jÜÕ©ï?ñ»r_x0011_Ñ$@ú5_x0004__x0006_Ã_x0016_@M ÷_x001E_ö_x0004_@·^ü¹!ÀÔl)ÒÓ,ÀÃMe­ë_x0005_À*1_x001F_ x_x001B_À¼ _x0002_#@kjt_x0013_À8r°[ä_x0011_ô?_x0002_F ÆÜò_x001D_@Äð)_x0006_'@ÅhéÖJ/À	^c¡_x0006_*2ÀÍHA+ý¿e·é¨!q¼?ÔcØ_x0007_W}_x001E_À_x000C_v=µ_x0005_ÀîO´Aò_x0002_ö¿4\XeÿÚ_x0013_Àû_x0007_dr$û?[ÚF·nõ_x0002_À¨_x001C_c\/ì?	vÙO_x0001_,@URKæØ6À_x000C_=øÃ,ÀØZÄ«v_x0017__x0007_@^b¥µg_x001F_ÀÅñ_x0003_Ùí_x0015_'À93J_x0005__x000C_ZÑ¿¥ñT[&amp;@TþÕKÿ¶Ì?@êÛ_x0007_;_x0011__x001B_@_x0003__x0005_-;ÄQäo_x0003_À·J6U·_x001B_ÀýÂo¯n_x0016_)ÀÜ·ßÛ,@®Eèg_x0016_ÀÇ_x0017_yá_x0004_V_x001C_À&amp;S_x0018_üª_x0010_-@:_x001E_zá|!@½l§(ûw @Á¾a²ä_x0015_@ xÕÖÉ0_x0001_ÀéÞ_x0018_/&gt;L_x0012_@÷Óg® ;1@ÝW$3³Ð'ÀÔÊ?F_x0004_À`ØìGFß_x001D_À×W_x0001_ò_x001C_ Àçýß-@_x0016_´Ï_x0003__x0018_Ñ+@_x0018_OKÑY_x0006_À¶àèmýg_x0007_@3(_x001B_Ðã!Àçò/n)@¿?4)_x000C_E!@_x0002__x0002_^Xx _x0013_ÀÊ#b¾v_x001B_ø¿Dóµ??Ì5ÀÐÕÄû@î¿_x001E_Öò _x001A_@1&lt;_x0015_÷_x0015_(@_x0010_ä!_x0018__x0004_#Àw_x001A_â_x0001__x0002_=»_x0013_@_x000C__x0008_iC±3(@àÍ_x0015_Ù°Aø?Ñúæh()Û¿éùJZ=¿1@MÛÞÉY À|Ì{_x001C_y"Àh*·_x0003_RÅû¿zø¸(@T_x0002_éÖ¿4_x000C_%Aj1À_x0001_ö_x0013_´À_x001E_@ð-ðå²¿av5¢SÂ_x0010_ÀÛú _x000C_Õ9Àæ_x001C_î!é_x0014_@­x­_x0003__x000C_!@äLLA¯&amp;ÀEqU+ ì)À n_x001F__x0003__x0011_@¯(µ¯z_x001C_À_x0017_§&gt;8&gt;*Àõc¯ð¦=Á?_x001C_Oî@ú1ÀQTà_x001D_E_x0018__x000C_@DèlÆä_x0017_ÀÓ_x0005_5ý!Ó!ÀË¦!_x0002_"@ûiU_x001D_P½_x0001_Àÿ|*»U_x0013_À_x0014_­ù0bp_x0015_@Ä¨h5éî @_x0006__x0007_ é&amp;Ç_x001E_ÀrÔ&lt;±¡p_x0016_@öü_x0001__x001B_ßê?r52zt¦ @&lt;&amp;ö´&lt;Ñ_x0006_À_x000E_¤dÍk®$@ûú7+Ô_x0017_ÀÃT½á6ÀH	@È_x0002_&amp;À=íòõÊ7&amp;ÀÓµ_x001E__x001B_Î_x001B_À_x0007_Æ_x001D_¼A_x0005_À=_x0013__x0013__x0010__x0001_3@_x001D_sµ _x0004_9_x0014_À'åËL_x0001_@zÄ_x0005_¡þù?Í _x0003_}_x0008_À×ø5Àé_x0016_¸64@v_x000E_Æ¯/"@__x0004_v4}°_x001E_Àt»û_x0018_âÙ¿ï=î_x0019_À_x0003_ÍÄñ`s"ÀXC¬Ã_x0005_6÷?p4Í0ùí?`«8ª/À,&gt;#C_x0013__x0011_'@E}Ö20À_x0007_×._x0005_d)@IÎ_x000D_ÑN_x0012_@È_x0004__x0002__x0006__x0008_Lo6@ï_x0005_QÇë_x001A_@JH_x0008_\ï_x0017_@£~NMÛæ¿Ä_x0014_a_x0008_¶_x0011_@_x000F_LÑ _x0012_ÀI¤&lt;Éþ?²úøH\_x001D_@_x0010_MÓ _x0002_@_x0001_wß»Ù_x0008_@_x000C_Øår"@&lt;³Ðá_x0004_Ô_x0001_@Ü´ÿDM0À#¤j§0$@þ¸Xö_x000B__x0013_@ZòõQ5À_x000D_Rî_x0008_Z_x001D_ÀÁ¢|¢°ò¿_x0001_&amp;áÔÅ_x0011_@3ÌY©21@_x0013_¼\~që¿IñSÝÇÚ-À^MórÀÚ_x0002_ÀKO_x0007_6¿	ÀÐ_x0011_Ô_x001C__x0003_@_x0005_àk_x000C_#ì¿_x0004_³_;_x001E_@¾ÙAY_x0018_¹'À°T47_x001E_@îÿ½ÍYÝï?Î­í_x001B_-@_x0016__x000B_-±ù¿_x0002__x0003_ÍÕ4ú_x0002_@³^K	¢_x0002_@;vkÇ¢_x0008_ñ¿_x0017_$WL_x0019__x001C__x001A_ÀÚÄ²ÊF_x001D_Àg÷{'@K_x0006__x000E_4cX_x0019_À!_x000B_Úü,À_x001E__x000D_[ø_x000C_@_x0003_bø_x000D_/m_x0014_ÀXÞðå	@ÂÁ{ÀVÌ3@áíÞï©9_x0011_ÀJZÂ_x0017_¤¼_x0005_Àò¦_x001F__x001B__x0010_@)ßaí_x000F_À×aµ_x000F__x0016_¥_x0004_Àx_x001D_e:/ @t_x0016_íÙ¯e*ÀR8ùØþ3@_x001A_9Çê$À_x0002_:_x001F_Ý2À¸õ/õ Â_x0016_@úÍ­¤cõ3Àkin/k_x0013_Àw¤¶Z_x0018_Ê÷¿@¾%òÚ @Úèb9ù¾_x0011_@_x000E_$í±å_x0018_Ào´WyÏ1ÀÅ&lt;]'­¾_x0001_ÀVî_x0015_­_x0001__x0004_B-8Àb/ð-Á_x0014_À:;wÌb+$Àüð¯_x0017__x0007_ØÙ?N;ùøÜ_x0001_ÀØ ~¹h¼-@_x0008_íîÌ_x0001__x001F_@È_x001D_]eèj_x0012_ÀÓBT_x001F_åþ?cÍ[rnÅ_x0018_@ÃÃò_x001B_i^_x0016_@5ò´.È_x001B_ÀzÛ;_x001F_­Ê?7æC³_x0012_z_x0012_ÀØ[Â_x0010_4âó?oê_x0018_ï_x0004_À	»· 1_x0018__x0018_@âï$-~:_x0018_@K~Ë¾_x001B_l_x001B_@_x0012_ü_x0019_§_x0002__x001E_@ ÊQ_x0004_Z_x0001_@_x000F_V_x0013__x000F__x0010_@;º_x0003_ÒÝCþ?;Ã_x0015_}SWô¿ªé@!@_x0014_Ø_x0007_rT$À+hÃWA%@_x000F_uPzªÂ_x0013_@&lt;æ;_x000F_j·	ÀÛLó_Õ!ÀÞw&amp;á_x001B_@¥â¢!_x0015_T @_x0005__x000F_?^&lt;)3Ý_x001A_À£ÛPÅ[(@gJÃe_x0019_@_x0001_fÔõ_x0008__x0017_@Á*¯_x000C_!µ_x001D_À_x001D_|Î_x000D_í¿_x0012_×_x001A__x0002__x0016_@'Ø¼*ôÜ_x0013_@6	ö³«X'À¬S­Ú_x0011_¬_x0001_@;`"Ç_x0011__x001C_Àî«p¡_x000B_	Àîªt)y_x0019_@&gt;fâ÷8¢/À)¹n".&amp;@wÖÑýÄ%ö?_x000F_O%_x0004__x000E__x001F_è¿_x000E__x000C_æÜ!ó¿¨÷e£N_x0017_@f\èT!Àù*ö¦\í¸?®ugr)[+@¡"N=_x0001_ì_x0017_Àö¥oË+6ÀærÍr¨_x0003_@c¹ã_x0007_È_x0013_@_x0001_|$In´î¿X8wUp	@\«_x0006_%Ù_x000E_@ 5Ü6mð¿¼E_x000B_U%@H²UK_x0001__x0003__x0002_§:@_x0005__x0008_`¦_x001D_@&gt;_x001E_ÊÈz"@[ÚÔ_x0018__x0016_É"À	:J_x0003__x001B_É)À*_x0008__x001E_àc_x001E_ÀÓXÞ¯®_x0012_%@¤Ñ_x0012_Yw+_x0013_ÀãâÏ_x001C_t3@èëS3Ì_x0013_@°±Ö1ò!@ÍæÙº:_x000F_!@8îEÏä_x0013_ÀO~_x0011_?dª*@Hîµ_x000E_ª²õ?ÐdbI]_x001C__x0016_@vËÎõ)_x0017_À°âûË!À_x0006_ï¦üHXö?ö_x001C_9á_x0019_À&gt;ÛZÎÑ]_x001E_@m1u¾y¡¿$;`ä³4_x001C_@¥Ï_x0015_`~Ä$@JSb#@_x0001_ÇhÓ_x0006_4À½ÀG¾ÏÃ_x0019_@s_x0008_Èÿf*ÀB	³ü{v_x0011_ÀbtYõMm_x0019_@t-^2;º1À_x0007__x0004__x0008_JÚ_x0017_#@_x0002__x0004_F·Õ(Àæ_x001C_&gt;ô?^_x001F_|w-f_x0004_À_x0012_p_x0011_È¬û÷¿e_x001E_$@@ÍòÕIÈ-ÀUé`J©Ò¿~06£în-@tºçÌábá¿HS õ_x0008_@¹_x0006_å¥.@y³]:)B"À_x000E_d_x000F_ó]é¿¶Êª&gt;$r_x001D_@z mþ«%_x0010_@$qR_x0002_~_x0016_ÀæÌK¨_x0006__x0001__x001A_@íjñpûy_x001B_@&lt;wY?¦H%@[øv)_x001C_@âk`$Õ_x001B_&amp;@&gt;fd2dä_x0016_@»¦@¾¾_x0003_ý¿a\1îgí_x001E_À_x000E_þs_x0003_Që÷?-É$h'À|V}_x001B_ÉB2À_x0019_µAø%(@OOrÿ¬.%À¨rR._x000E_&amp;@$~_x001C_Bp)_x000D_À=_x0019_ã®_x0002__x0007_=#!@âÚ_x0005_áÀ!@Ü_ü;½_x0019_@¡¤_x0006_S_x001B__x0011_@B_x0004_|_x0017_ÐÚ_x0018_À_x0010__x001B_í¹_x0012_ÀU_x0013_ùià?ß.ÿUwÝ6@ûå6Î_x000E__x0017_@ò­0õt)'ÀÂÙc_x0010_É¼÷¿ýjßt®å(ÀÝùñ_x0017_n_x001F_@Ì¬	m_x0001__x000F_@_x0001_êXD¢_x0001_0@Lñ¦Ñ'å¿V¤k_x0008_ÿ_x0010_*@!óØrå_x0004_9@Éý_x0005_T7_x001C_0@·_x0005_ÈV6»/À¬³*÷Ïø%Àcí#_x000B_à_x0015_@R]f Î_x0015_@&amp;_x0001_{Úeà_x0014_@9\ÅâL.À_x000D_,©Â_x0013_Á_x0018_Àwhzåú_x0014_@¬Åòkü)@_x0003_é4`lÌ_x001D_Àv_x0016_Ù¬_x001E_@ëéÆ_x000F_@6¿AE_x0006__x001C_À_x0002__x000B_ºÖ&gt;_x0018_þ!@Ã_x0019__x001F__x001A_ñ¿UÖÈcî1@6üÑYE@_x0019_@5þqïG_x0010_ÀR_x0007_ïl_x0010_À_x0019_2,ß­9ÀÂ*òDp)_x001B_Àâæ÷_x0003__x0012_ú¿H¸Å¢t$À;¾dåc_x0011_ÀýM°û?ýK÷ÔÌ0ÀúE3NGü#@7¶0Ìëêâ?Üv2	z_x0013_@®ªQËû0À_x000E_vk`Ù_x0012__x0017_Àg¾_x0006_2øù1@·TY¿á¿_x001B_L¶_x0001_ö3@Ì_x0005_¡»ÑÇ_x0013_@c·=§_x0008__x0014__x001C_Àk9_x0016_ÞC_x000F_ÀÎv&lt;Íb_x0014__x0014_@_x0014_#¤?º® @_x0004_Í(d÷á?ý²¥_x0015_@MªòÈp×.ÀÛhØ±`d_x001D_À_x0014_X±+¼1@_x0016_ð_x0001_c_x0002__x0010_Î_x000E_ÀÛÜ'_x0001_=_x000D_@Átï_x0005_kD/@ uõ_x0015_C_x0011__x0015_À¢_x0003_91¸¥&amp;ÀNv©_x0018_|Ï_x001F_@_x0014__x0006_}íË_x0011_À_x0006__x001B_Bh_x0013_Zà?8hq_x0001_û"À©É_x0001_O¯×ä?ãvÖI_x000D_H_x001B_ÀÜÁ_x0016_{ð_x0012_ÀÊÅjøÏö?Ú¢ÀÓò_x000C_@þjoOØå @	Í"_x0012_¢n2@Dì¤ë^+@¾Û¾$Ê_x0007_/@;öÅfî_x0014_@Àí[Â »0À«¿1æ-ã_x0012_À/qp°]_x0010_À7FÛ_x000B_p_x0013_À»p»Ú¦0@Wê|&lt;_x0012_U÷¿#üi¾h_x000F_À/OæÍÖÆ?Yc½è3@y¸³Ë8_x0008_À&lt;¦I_x0001__x0004_ÀQ_x0014_£Û&gt;¨ò?:gvtHù?_x0002_	¾yýT£`-@Â_x001C__x0017_ùTÉ_x0019_À¢g²~fc)@xÎ%Ã_x000C_æ¿~e½ÕR_x001F_À&amp;´õ¿eV+@¢F\cC_x0016_ÀZ_x0014_¬-_x000B__x000C_@Ê¶xx_x0015_@jÚ Zé.@y@»Râ4@îÃÖÑÝm'@F³_x0017_@?!_x001B_dI_x0005__x000D_@ÀA{_x0004_ê_x0003_@_x001A__x001E_`tü?7¬þ_ÆÝ8Àâ_x0003_Ë¬¤Þõ¿±JÓù_x0011_÷_x0018_Àÿ_x0001_P;$ÀjöÐ¦Ý_x0005_À\_x001F_ßó`_x000B_%@åå¤B_x0008__x0011_@BWN¿2ÀT¼êP»Ü?¦8Ã¿o	@0çXI_x0019__x0006__x0007_ÀA&lt;,g_x0014_Àî,¢-2@Ý_x0017_,'[â_x0011_@_x000C_o_x0004_me_x000B_@@|W_x0004__x0007__x001B_Á_x0015_@éêEñ_x001C_@}_x0019_±U_x0010_2@Ã«Ï.ð¿%hBï_x001C__x0010_-Àçü!ÀÀ×ó$?_x0002__x0006_À_x001E_¥,é£_x0015_@e_x0008_ûlS_x0019_@X_x0007_Yà"ý_x000F_À¶ÉüÑaÜ+@s_x0008_7i_x001D_@·_x0019_4`w_x001A_@(BF.Õ!0À_x001F_³ÛëË_x001E_@g_x0016_"F_x0007_F_x001A_À%T$*Ý À¥*{Òô_x0007_Àó]Ý_x0004__x0008_Y1@¯Q:¡N%ÀUN´Ë_x0013_/@L Z´¦ú?y²_x001D__x0004_+_x0018_ÀÖM_x0001__x0015__x0012__x0003_À_x0015_Ô £Ô½á¿¬_x000B_Ïg,@~mL·_x0004_Æ¿_x000B_Þ=8Áð_x0005_@0_x0017_WÚßv_x000E_@m	ö0ac_x001A_@æf_x000D__/_x001E_À7ò«ÕX¼_x0003_@_x0007_	î4_x0001__x0013_ç_2@pø_x0006_³q&amp;@6ù®_x0017_@(eç±bz_x001E_Àj_x0008_1¾ï Àý¤+_x000C_$ì_x0019_Àân_x0018_ß À_x0005_°S_x000B_æ!@ÕañÑ%´1Àh&amp;ò_x000C__x0002_51À_x0017_¢Ãø @0¯ßñ_x0012_.@pìTöÖ-@&lt;ó¤_x0005_H$À·_x0008__x000D_üÀ[_x0010_Àåu×íï!%À(­evæ¿r_x0011__x0003_¤y_x000F__x0004_Àë_x001D_egr	Àows6¬2@.ØîÛ_x0003_.ÀÜ2Ãª	Ì6À_x0007_ëTdLq_x0005_@è©_x0018_s5(ÀÊþ~µd_x0013_ÀJ¬Æ_x0003_{"ÀÈ	_x0002_Ýk:_x0015_@]ð3¡pþ¿]8@%ÿg&amp;@,£%#`_x0013__x001A_ÀÒtU_x001F__x000C_*ÀÄÔ_x0002__x0004_r@'@wâ_x0011_?ð_x001C_À_x000B_	$y¬_x001D_@_x000C_2gÀ!_x001D_@g\Ä~56ó¿Tìy%_x0016_Àn ¥_x0014_þ_x0008__x0012_À91ç8j­_x0003_À_x0010__x000D_MtÈ¼_x0007_À_x0003_-5ïm_x001E_Àí.¢u#Àw_x0013_GfÏe_x001F_À_óÚÑ*@_x001F_³Hç_x0003_@~_x001D_Ý3_x001D__x0018_@ø©&gt;"¯_x001D_@ãÅOvF$@rXëÊH_x001B_@*mG :#@CÖ	#_x0005_@hç^ã_x001A_M_x000B_ÀÄmq±h-@'XÃWºê?Å7Ö»sõð?_x0003_lUé_x0019_ @eÙJBë$À_x0004_t_3_x001D_6Àôuö_x0011_nò_x0010_@9)_x0003_È-Ã¿¾Hº_x0004_µÇ¿}m_x0018_=_x0001__x001B_À£þSÀ×ûÜ¿_x0004_	_x0016_AÙ\_x001F__x001F_À_x0002_¾°Ò_x0015_@_x000C_äVÒ Ï%@_x001C__x0016_òv*_x0012_ó?~_x001E_;¦í*ÀÇ_x0010_GçÏû(@_x0014_´¬éü_x0010__x000F_@´ÞÍú_x0013_@N_x000C_# YÙ¿íB×9_x0018_À¦êMK5R_x001F_ÀR_x0007_üå_x0010_ÀH¶ü]B­_x000B_À_x001A_,òyK_x000D_ÀE[	_x0008_ìó_x001D_À	Ù9Ç ! @ún_x001D__x0007_ýÀ!À"_x0006_ä_x000D_ôú_x0001_@`¢ñ_x0001_lÜ,@ö6:H\_x0014__x0019_@mK£¯Ë_x0015_À]»½¼_x0005_*/@")(,À_x0002__x0019_äåG-À~_x0003_ÁK_x000D_{â¿3B_x0006__x000F_ÿ¿f_x0015_*Zîó¿÷-7.Üò?"xíç j&amp;@_x001D_ô3Àå?´J_x0006_| 2ò¿Lõ/_x0002__x0007_õ#@_x0003_¡RP_x0013_À]Æ¸_x0005_|º5Àæ1f_x0001_	$@ÀþMç?O.m_x001B_ÀÍÂ¹yX7@^[_x001D_jÛ{$À¬¨ÞZ_x000C_Ö_x0016_@ 1X¹_x0004_¦×¿x~jÕ½ç7@9æÆy_x001C_3À{0_x000D_óè}ð?hv_x0007_Ñ_x0016__x0016_Ê¿Qðà81ÀvEªª&gt;_x001E_ÀìOá/®$%@_x0001_Á'gÑ_x001A_ÀÁÒ¶à®_x001B_@ÂI_x0006_Þ5)@Ù|Ò¢9_x0018_@øåýEH_x0014_@ë"¢_x000D_À¦í#û!0@iiµÄ#ÀªÞ_x0013_£0@	@nÆüHï¼_x001D_À¿ùø_x0006_(@¬Tüt_x0013_À¬¨_x0012_(ëW_x0003_À_x001B_Ò^_x001E_ÕZ$À`µ×zT_x000F_À_x0004__x0005_«_x001A_+$_x0017_@Bj¼yïí2ÀfcIB¢@_x001B_ÀÒ_x000B_`rnô#À-Ê«s&amp;ÀÇQÉE	´$@,}xZª3À6_x001E_}£}»&amp;@mùÄÔIç)ÀVzQ_x0019_"Ào23Àþ9ê¿â¸_x0019_Âr4!@KIá{÷¿Ë­8®_x0006__x0018_@µ_x000B_aSµ-À&lt;±µ_x0015_4r)@_x0014_üÌ_x0001_Á%ÀÖòÎ ¥_x001C__x001C_Àú!¤G~_x000F_À_x001E__ÏµBK_x000F_@Ýõ+_x000E_á@_x0012_ÀÅaÌ&gt;]n_x001A_Às²à[¹(@Ò_x001A_nwx_x0002__x0015_@Q_x000B__x000F_\¡ø2@W¶BÆ_x000D_X!ÀÀ_x0003_B¨ùY$@ÙGÖ@3_x0014_@¸%bbìóò¿ü_x0006_ç=Y2À_x0018_×Vðë(+@å"F:_x0004__x0005_&gt;\_x0014_À·W#i'@_x000E_O_x0016__x001D_À_x0012_ämÂèÃ_x001E_À_x0010_î	_x0019_þâ1ÀTõ_x0002_õÐÅ_x0017_@_x0001__x0014_«ðgý¿ö_x0018_¼7$À_x000C_	à1`º+ÀýL_x0019_úæ?Ü·ö$85À&lt;_x0005__x0019__x0003_Ñ_x001F_Àâ[²_x000F_ïË @_x0007_))&amp;@°º_x0006_9ØÐ)@1å._x000E_@_x0008_Àin­_x0012_SR_x001C_À¬J¦ 9à/ÀúfäOW_x0016__x0012_@Î]ÕTØ7À@_x0018__x0012_/!P_x0011_Àî£q¶ìw_x0016_@­àûF À"_x0002__x001F_?Å_x001D_Àó#ã_x0010_°+ÀñÁ_x001C_Ø_x0016_@ZBÌb&lt;_x001B_À_x001B__x000C_ñ_x0017_1@ñ÷é·T&amp;@_x000C_½åòø?èB¾¢×_x0012_Àoþ#æ_x000C_À_x000D__x000E_eH§ÁL	@×Ké.bÜÈ¿n|É_x0017_Þ_x0008_@Ç_x0007_ÐKö_x0012_@¦ÊÔ´l_x0019_2@_x000E_Úè+%Àx_x000B_Â_x0008_²ñ!@|ùë¯£%À.?bÁÆ#ÀzLÊ_x0017_Û_x0004_@_x0016_¢O	|_x0011_Àï^_x0018_s]g*@cqïð§_x0014_À_x001C_¹­'@8À¼ (_x0007__x0001__x0003_À?¨cfì¬-@ä_x0018_q_x0016__x0011__x0005_@ {_x0006_~:$@u°é¦Ä_x000C_ð¿ F_x0014_L"À£_x0002_ÁÃb_x001A_ÀÍ-ø_x000D__x0016_&amp; @R_x000E_±©ð(Àð_x000B_ÄÓP¿_x001A_@(úzî_x0004_@¥ÃDÉ_x0015_ÀÎHÕ+6_x0004_ÀoòàÇ¸ñÄ¿dül?\×¿ûCU$_x001E__x0002_À~_x0003_rü @ìè_x0010__x0004__x0004__x0005_Ø_x0001__x0013_À»±ò_x0012_Ç?öÑ7%ÀjZh_x000D_)@f|wù?ì®".÷¦¿_I´`_x001C__x0014_@6g]]dlè¿èD·±õh_x0006_À#q³pð,À9V2ùRË_x0017_@_x001C_hiAb'À¤ÚL¦6×_x0017_@O_x001E_ïüzkó¿	½vf_x000D_Àÿ¡C´å;_x0008_@u_x0001__x001F__x0005_^_x001B__x0013_À_x0003_jèãñß?Xó,}ß?_x0015_ÀPEº_x0019_@ò¼¢ÝÜ @ÊwÊ_x0012_ÀÚQÕÿ_x0002_ÀNab¶_x0012__x0002_À¿·_x001B_1_x0002_@Ï5_x000B_÷_x0002__x0019_.ÀCWC_ê @;Ñ-ÖÚâ¿¾Ã³êáü_x000B_À`u_x0017_ç Ô?_x0007_²_x001D__x0017_Y=_x001D_À¨`ÍÌ_x0006_ñ"À_x0002__x0005_©§T$c³%À[_x0016_£«±0_x001C_@.×_x0001_ás_x0019_Àwzù"_x0013_@®Vf¹5%ÀÜ°_x001A_÷úz/ÀüN©ç~ 4Àúèd·)m_x0017_Àäl£×_x0004_m_x0001_@Ý×¼_x001B_*1À¶4¬_x0019_)@_x000F_©ÀB_x0016_2@)z«öy=ü?G´y¶#ºí¿_x001F_Í3n3_x0014_À®­¶]_x0002_/ÀQ¤¿B__x0003_ÀùÏ_x0015_9_x0008_@ P/_x0005_»_x001B_-@9ý_x001A_N1_x000D_@	_x0017_ÙºÊ¿úÔØª¤+À_x0013_Bâ_x0018_E_x0010_Àâ(P"W­õ¿àÝTlä%À4¤_x000F_}[!@Áà¬7½åÁ¿Hè·~,@¦û{V$._x000D_@HôÚ)ß%@W?d}ØË_x001A_@_x0019_C_x0019__x0001__x0003__x0004_-@- m+À©9Ð:2#À]ÔWKì_x0011_@y`|C¿T0@8)?ñ«_x0007_À;ÏX¿{_x0008_@_x0003__x0002_&lt;BXÂ¿ä¬6Þ__x0019_ÀÖç_x0017_|«è_x0015_@F@f_x000E_¤&lt;ç?_x0002_Oþ¶¹_x0003_ÀA9Ô[3]_x000F_@SrL5qB_x001E_@núæ_x0010_³¬*@Íü¦£"	_x000B_Àªíu&amp;ÑH7À~µÕ¹_x001B_S%ÀÄA_x001C_§f!_x001D_ÀÒ;V_x0011_ÐÜ$ÀAïXÕ­\.À_x001D__x0010_µB	ñ_x0016_@»øí_x000D_@ðEUpf7ÀÒM¼äÌ_x0019_@Xû_x0003_ÿÅ?HØW:Èè)@;3Rt_Ñ_x0007_À^*W_x001E_øóò?ú_x001A_¡¬·_x001B_@"¹_x0015_ÿæú"@_x001A_w¹ty7À_x0008__x000B_GÜ$D±"ÀÍ2ó¥_x0015_À6=b¿ï©_x0006_À%_x0017_î'× À2³4éÂ@_x0013_ÀT	_x0002_¬óû?Ä|ÙeP_x001D_@pcg`£_x0017_@u]&amp;\_x000F_ì ÀÁ¦«EZá?cBîÅ	@2|àÜ5«_x001B_À_x0016_*Ñ¹¡_x0018_$ÀèPæ.4ù¿kó§¿¢Ã_x0015_@æàs7ãÎ_x000F_@%8xò×ø¿_x0018_D¥ö_x0003__x0008_@`,Sjor_x0007_Àò×_x0015_#Fÿ_x0015_@_x001E_¦ÿ6ù5@¬±0b_x0017_À_x0001__x001B_TÒ?Âe-_x0015_á_x0010_@ðÂ] Y	2À¾ß_x001D_X65@µ_x0004_uñ£Ñ?X¸ã_x001C__x001A_"@¿_x001A_¹Ð	À_x0013__x000B_5Ê_x001A_h/À[]\_x0005_#_x001F_À~ÏgK_x0001__x0002_é­4ÀÂ!¶ÀZ4_x001F_À¼çÏ$å,@Ëû*ædj_x0018_À­_x000B_[ß*5@	_x0014_ÛèÈ5@2¦k&gt;C_x0017_Àx~)Q+ô_x0019_@têFý_x000C__x001F_%@ÉOæ_x0017_@N¸_x0001_.¨_x001C_@²QF¯n(À"	ìÒ_x0015_%@VÒï!Ç_x0014_ÀÄIÇÒ_x001E_(Àw_x0014_×VÁg0À_x0002__x0010__x000C_ Ù_x000F_ÀD½~@M_x0015_Þ?=/g¼úÕ¿&gt;RÂ\á?£ävÓ4@GÏ¢«yu%À·á[Ú_x0003_!À»JØo°_#ÀÂs¥¿aQ_x0017_@VyÃÆ_x0017_ò_x0003_@_x0001_òÁ`Û&amp;_x0005_À´ô¨ÜeÊò?¡'¹CÅ @_x000C_µ¤:¶ó¿µ_x0001_|°]_x0007_@|_x0003__x000C_£90*@_x0004__x0007_yxÏü$_x0014_ÀÌîþ¿v_x0014_Àvpø»k _x001B_@r"©_x0004_X_x0001__x0002_@°_x0016_Ú_x000B_W_x0019_Àbµ¯_x001D_x_x0003__x000D_@_x0006_È}³{_x0015_*@¶_x000B_ ¨_x0011_Àb­¸Æ«_x001D_Àó÷õ&amp;=_x0010_@.K&amp;ì_x0003_W_x0012_@_x001C_Ò»`Qñ&amp;@HÓ¬_x000B_/à$@|ÝÌU.@_x0016_Ä÷_x001A_å_x0018_ã¿üp§Ü&amp;@°"Cuþïú¿_x0007_¾ybè_x0007_@ÜØ|¢&amp;ÀóðTîúÉ2@Ûé_x001E_ý?_x0006_ôB_x0006_²_x001F_@*r_x0008_ï(._x0006_À²°±áÊ,À8ÒgMXË$@ÂØGJ|5_x0005_À_x0006_Øw_x0014_L @[_x000B_*áh_x0019_À"ØÕã«ó?ýv_x0019_ÖðC"@¤yB1@jÇþ_x0016__x0007__x000D_$l_x0016_ÀÈ_x000F_&gt;_x0011_ýÐ"@¾þòbÂÅ+À½( Ä"@V_x0003_å1%©(@x&amp;¹y_x0018_Tü¿|ßBð:¾&amp;À_x0015_bT]Rb_x0002_@±Áa¿¾÷¿_x000D_µéÝ_x0003_0À)ôØØzt_x0018_@&lt;Ï_x0005_H/@\_x000F_cS_x0014_&amp;À¼ê,§-À¾_x001C_Äú_#_x0015_À_x0006_	qk´Nò¿f*#÷Ä_x000F_@_x0014_Û_x0013_#@77YÑ¥P_x0005_À_x0004__x0001_eÞÑí_x0014_À¥öË|%À_x0018_³y»ð?_x000C_ë*_x0012_Ïö¿%§Ä]`0À¥_x000B_æ)Òè/ÀÄÙRðÑO-@_x0019_4õ_x0005_ð#ÀZÊ÷¿_x0008_ó¿J¤WÚ/_x000C_@ÕD_x001C_èa"À~¾P'*Ó_x0016_ÀðÎZ_x0005_Èæ¦?_x0004__x0005_Gj¬Ö¡*@9@Ä*8_x000B_@_x0012_¾E|¬_x001D_ÀÔû§¾¯ðù¿ #DO®,_x0002_À&lt;ß&amp;L§£_x0018_ÀÓmÍÜÉ%@ß)t¥É¥-@(üª¤i£ý?fóÅ_x0007_é_x000C__x0014_@u_x0003__x0015_7@ê Ñ³_x000C_(ÀhÄ#ÜÔl9ÀhÛcÞðû¿_x000D_ _x0001_8'á?¢]ód_x0014_À ²ª÷Ówõ¿_x001B__x001A_^Ô1D_x0012_À-ËP_x0018__x000B__x0005_À§UvÖ%ÀVïM½s_x001D_À ìÖ7ù_x0005_þ?æ_x0012_ÂíQi.À©O×±º8_x0018_@ØÀ_x0005_¾Ç_x0002_@ªà«e_x001D_¸_x0006_@/Í_x0016_¢/Ó_x000E_@@]¼ñ?_x0013_EÉ@V| @ã_x001C__x001C__x001D_ÞD(@6FâÓfÎ_x0006_ÀõÑb_x0003__x0004_dÅ2ÀY(ÁÁ,ÀZ_x0004_Ù3_x0013_gú¿x!Ç¹_x0012_Ø?Í$_x0014_ùÀ4_x0016_ÀÜ_x0002_ª_x001D__x0005_ÀùÌn_x0004_B)@x_x0004_]y_x001A__x001C_4@_x0002_ommºP_x0016_@_x0016__x000E_^mÕ#À¸P!_x001C_s³_x001C_@h_x0001_ÆgÚìô?mbNåQÜ¿_x0007_ÀÕÅ¤_x000C_À¤{½A û/@x?GÌ_x0016_@Ç_x001A__x0004_z_x0004_B_x0007_ÀfeÆ©lé?·ñ0*©/À_x001E_,Òwï_x0004_À!yÀÊ_x0018__x0005_À_x001E_Môª_x001A_@È_x0012_ç_x0008_/À 5ÍÃÀ#»¿èÓÒÿ¼«!@_x000D_ÑÓ$À¿ñu³_x0018__x0001_ÀüÈ0Ý_x0006_ÀXîì+ye_x0015_@vUw]_x0003__x0013_ë¿Ñ_x001D_»¢:'À_x000B__x0014_,%3_x0018_À_x0001__x0002_­}pjN²_x001B_À::ájÛ°_x0013_ÀÑÎÆ_x0007_@[_x0016_!_x0016__x0010_À_x0010_ùRtÔ_x001C_Àè_x0004_fFaÈ4ÀuÜ&amp;02@,)¼'Ò_x0019_)À=_x000E_Ô¨:qð?ÂmM¨Ø´#À±2_x0013_X m_x001E_@¥Ò®5xUë?¡jÎíÑ_x0012_ÀþïÕÞ\%@SsjðÉ;2@¬Jï]Ï%ÀM4_x000C_¯1@âÐÀäV_x001E_@¬~L*=@R&lt;K_x0008_Ò¿Äµícíð$@ô³ªÃÀE_x0007_À¼Í_x001C_U¦k_x001B_ÀÄ_x001A_áAm&gt;)@Ùé_n/ê_x0004_@ ­ïEØ­#@_x0016_X.Vã¬	@&gt;0VÀJF+ÀÍ´_x001C_kòR;@L2»ó%À_x001C_µ_x000D_Fkb!@ý§ã_x0002__x0005_F- À¥_x0015_We_x0005_w_x0010_ÀË¡:d2Àªh_x000F_p&amp;:õ¿³½_x001E_Í_x001C_Àp±C`)\2ÀÌqPû/	Àßã|Â_x000C_@_x001D_ØhEtF_x0003_@hÑZ9ìØ¿vãyª_x000C_ü'Àª,Dø_x0018_@É*·EK#À_x001A_¾_x000D_áûlÝ?_x0001_u_x0012_MÎÝ?_x0019_W­_x0006_u©6ÀHxQj^%@hÓãâ1*À\D_x000C_±VÏ3À¯L;_x0013_ñ"À_x000B_3A(®_x0011_À_x0006__x0015_{_x0006_ÖË¿VCËByU_x0007_À~ÕÝ¸A!@¢y_x0013_øÐ=$ÀÊÓ?Þ9c&amp;À*½]ÚL&amp;À©yIû.@_x001B_¡~Kü_x0005_@Ê_x001D__x0018_0­_x0014_@ÓPÊ"ùØë?miÓÝ_x0004_À_x0005__x0006_=àWßÁ_x000D_À_x001A_ìe1%@(ð"üW'@@1Çyti @fæE¥§gè¿m¿ôæ	=þ¿±iÌÀÜò¿+?ê._x0016_	À:^-_x001B_]_x001F_@Õu:oÜ_x0003_@Ü_x0001_¢ÚÃ_x0004_@HUXX}_x0014_À´éÊÉã«þ?è_x001D_Z\_x0012_æ$@_x001D_zuJl_x001A_À_x0010_Áp8_x001F__x000E_@¤Gà$ßM_x001D_À9±#¿49_x0002_À±æ_x0018_ÀY8"@¬n$#r'@_x0002_åÐã_x0007_a_x0010_@Ù!Òla_x0017_@d_x0017_Ó+j_x0015__x001A_@üy_x000D_Ê9$@p,as4H @¤eÆ.Ôn_x0017_À^m_x000B_@z_x0006_@W9ü_x0019_ÀT-Ö0¯ª0À0uD_x0011_|²5Àç_x0018_¢C¿å4Àh~¨å_x0001__x0007_ìñ(@4xw©ô¿ì*Qþ8ÿ¿q{C_x0003_ÇÊü¿ê_x0015_)_x0014_@«Jðh{-!@üVlþ_x001A_,@_x000B_ü_x000C__x001F_ÀàÄ@P?_x0005__x0005_À§Ud_x0014_"_x0012_@_x0014_v_x001F__x0015_Ô_x0004_@å_x0008_ _x001D_ì`'À_x0002_à8ì&amp;@ÍfÏ_x000D_	å?ý_x000F_»_x001A_4_x0016_@dTZQFÜ_x001C_@Jù4êHÝà¿ð"Ò¹ð)ÀÎ=_x001B_èý#@6_x001A__x001E_,_x001E_6_x001F_@I*2"*@HÖ$¿×Þô¿_x000F_þé?4øó_x000D_r_x0006_À,1¥u9_x001B_À}÷í]»_x000B_@,_x0013_ÇôNµ_x000D_À6Bt¯_x0012_!@ÛÄÕL_x001D__x0008_7ÀÃ"©ü_x0016_ÀJLÓÄ À_x001C_g@/H4_x0011_@_x0004__x0005_x_x0014_+£¯^_x0014_@r_x001C_220õ?ìû_x0017_éÈÊ_x001B_@_x0006_ª2UQ_x0006_'ÀKÕ²îÛEÛ?P0#Ó³¾ @BY5&gt;¿_x001F_@:#Ó$·þ_x001D_Àøq|l#*@_K_x0016_Üt2Ài°&amp;ñl_x0019_Ü¿[¿_x001E_¶_x0003_Ö_x0007_@Èº_x000E_/7@§Ï_x001B_kr_x000E_@øNÆêÌ$À_x0007_óØÏú_x0001_ÀÑ_x001F_ùµ!_x0018_À_x000C_ú!MÁ"_x0016_@ºÜ!@¬-.ÍÙ_x001D_@ÒÆ_x0015_·\$ÀÖ\3_x0018__x0014_Õ_x001C_@ÐÖ#È_x0002_k_x000C_@_x0006_:ß_x0007_@ À._x0004_hS¡ @p».?_x000D__x001D_@Cz`ª_x0010_Æ!ÀRtÝbr_x0008_#@BHäð:tñ?.£_x0005_.Ç±%À^ß¨_x001E_Ï_x0012_ÀÁCß_x0001__x0007_ä_x0007_@G©_x0002_¿Ì%ä¿ÌfÙ¨¤ò?o_x000E_¦#_x0002__x0014_@º_x0014_ÁYîRü?)9iù7_x0005_@ÊËß_x0018_À.À^_x0007__x0003__x000B_  ÀÆ¹	ñ\$-À:üBå@W_x0002_ÀÐs.£$@*P_x0005_,¥0@ñ¡B5Ç_x0011_À_x0004__x0007_ÊòUtö¿F_x0005_*ï?Ï'-4(_x0017_À»_x0006__x0005_t_x000F_ÀÔ_x001C_Q&lt;¶1@G_x0012_3LN_x000E__x0002_@ãcÙîö$@`_x0007__æ}ª_x0013_@ÅÂ_x0019_y60@ùÃ_x0005_d ü¿KÑãý_x0015_@¢Çö=wJ$À_x001E_ó?_x000C__i_x0018_@È/að¥è¿ê_x0005_Ô?L ÀqáD1î @&lt;_x001F_§ã_x0008_Àåú¼Õ[_x0002_ @Æ_x001D_&amp;_x000F_ù¿_x0008__x000D_x`_x000E__x001D_èä_x000F_@Tòëö.ì_x0018_@WI½S^1@tX8æ"ö¿Ö¢Uê¾ñ_x0011_@_x001D_OõI_x001F__x0006_@(uÚóæ_x0013_ÀþCÐéÕ-Àvd¦Ün_x0019_À©e½ÏNW_x0018_@ä×[¨2­#À_x0018_ÜQS"@û4_x0015_Å!@Pý0øZ_x0004_@7_x0017_=¦¶·_x0010_@ÇNÌ#æ7ü¿8²Ý	Z_x0014_À(åÉof 	@õ±Uèé_x001F_@'\_x0007_æê{_x0004_ÀÀ_x0001_'_x0008__x000F_1@_x0002_Ó!ÅjP_x001B_@ò35­tv'@_x0008_lß÷GÜä¿_Wìm$À©ïÆÐÇ_x0016_ÀåI_x000C_	_x001F_ÀF_x0005_å¼Î Àö[W_x0017__x0003_g³?-`æi?_x0003__x000B_À·À«ó¸_x0002_@z¬¡_x0001__x0002_ç_x0011_"@çÛ]Ï_x0018__x0012__x0011_ÀÝ_x001F__x000F__x0004_È±,@\ï"7_x000C_«,@Æ_x001A_´n½e4ÀXì­©_x0004_$@H_x0019__Z_x0011__x0010_Àâ_x0002_~´G_x0019_ÀÂ\ÛÖ~Û_x0014_@Ú_x0010_$!¼:_x000B_@CKDr+À_x0006_ó|.wY%À¶¯[¼ï4'À_x0005_A_x0001_yf_3@¸_x001B_Ú_x001D_:_x001A_ö¿&gt;_x0007_~¹_x0014_ÿ?¾õ²[_x0010__Ú¿ÜÝÃPî¹$@øºÇd_x001F__x0011_ÀÄÜ(l_x0019_0ÀYyUdÒÕ?ÊJû^Z4@¶6kÞW_x0008_.@Áð©_x0005___x0006_ö?$_x000F_R¡\,À_x0012_ÏµI0ÀGxb¡#ÀË_x0017_Ä_x0018_o=_x001A_ÀûM:_x0016_¦"@®÷_x0004_,x_x0001_À¸Êïò.*Àé½Þ¸ëfí?_x0006__x000B__x0001_XÈQë/_x000C_Àìµãp @&amp;t&amp;³_x000B_"ÀÕÉ_x0001_xwcõ?¢JNHxp À!ºU¦R4	@òªn_x0005_0r/@Cèå·2'À$ÉõH/_x000E_ÀÞ5&amp;|s2_x0007_@¨_x000E_s¨_x000F_û?ð×_x0011_uóO_x0015_@_x0011_m}Bâ&amp;@D"EEØ_x0004__x0008_ÀßªÎnEÖ_x001B_@ËËþ%Ï!@ñÒßD]#À®÷m8A#@ÆÃHóbò%À½@]_x001E_gÞ?ëÒZ1b_x0018_@^	³_x001B_*+ÀE9ïÛËn_x0016_@n7u@	À9ªh%/@hrç¾Y7í?Y+_x0003__x0018__x0003_£#@í{¥;¾té¿çÊogÈÒ_x0018_ÀÕhÔa÷,À°c_x001C_0_x0003__x0002_ÀÏÍÇ_x0008__x0001__x0002_2Ð(À¬_x001E_@[Ü_x0017_À¡SKI%@ø7!@"@~Ø[á{+ÀÜõD~¬Ã_x0003_ÀtF_x0017_c_x0010_1(Àö%dJ9ßú¿_x0018__x0001_k_x001B_?_x0014_'Àê?èa_x000E_%À_x000B_¿.Ò/@¬îVº²¦_x001E_ÀwAJó_x000D_ô¿_x0008_qR´_x0011__x001C_À7¸EçKZ5ÀTæÝù¡ùÉ?_x0008_ÂÈ8Ás,@;×¼_xæ¿_x0007_Ä5¤¿xü¿ïºÓ;òx_x000D_ÀpéÖ_x0003__x0007_À_x0017_&gt;_x0012_£­_x0014_@ÛËWeÕ+@'âæS©2@¿îCÏg¶ @Es_x0004_½6@F_x0018_ïMÃs_x0008_@¹á¬U³y_x0016_ÀHñÝf·!@X0|tÞø?TC®Û\	ÀýxÏ_x001D_À_x0001__x0002_´î_x0018_Ë³ô_x001E_@/¾[+²JË¿ü´_x0006_,©ö/À_x001D_	¸¹^_x0012_@_x0002__x001D__x0011_0e/@j_x000D_þÝfj#@DÚ/_x000C__x001A__x000E_Àñ²Å_x001B_Ñ¿_x001A_Àc_x0007_PÐHÓ,@]Ðóçè_x001C_@_x0004__x0006_bo­_x001A_À_x0010__x0012_ÕâÃ¹_x0014_Àºc_x001C_'._x001C_@|LE_x000B_Dâ_x001A_ÀGôr_x0004_P´_x001B_@xmw(@erU^J_x0008_@5¥aÐîf_x0006_@}y_x000D__x0016__ô¿°9»w9õ_x0011_ÀP¶åS-Nþ¿T·ÑW(ÀÞ_x0011__x0004__x0014_À\z¯'À0n£³IÂ3@ÁA`-ÀULç {Õ$@0µÍ½2@$_x000D_ÊÇYÜ$@¦_x0004_g+ïG_x0005_À-GÀ_x0019_²3@3¹ÿÓ_x0002__x0003_¾Ò À_x0017_Z75Ùè?Úî{_x001D_ Gõ¿_x001B_×\¾h%ÀrÖT¨_x001C_|ë?EòÉ£Ó?¹_x0016_B_x0006_W8@nI ù`_x0012_$À]_x0013__x0012_o®Í*@x_x0013_íæÛ_x001D__x0006_@f·l·ÿ__x001B_ÀL1¥?_x0007_&gt;_x0013_@elÖ	_x000F_4_x0019_@&amp;_x0002_±ÖßdÞ¿)RËoê,ÀN½nT_x0015_¼&amp;À_x0016_|_x0011__x0001_õ_x001C_À¬©jàØ]_x000E_@­áD_x000B_)À£ØY?MÞ?ü·£¸_x0014_@i_x001E_9ø_x001B_ÀViB/_x0002_@DÍ_x001F_ªó{2À_x0005_Å_ð_x000B_@fÜ_x0013_n4@_x0014_³c¹Õ_x001D_@}9!yè2ÀÐº·_x0014_¸00@¾_x0008_FD_x0016_@_x0006_5¥µ?_x0018_]_x0004_*_x0018_À_x0001__x0003_r¿úDW0Àæª_x0016_Ø/À©ßFíæ#ÀYgà¾_x0008_@|Kêà2õ_x0010_À¸p¡ÐØ'@oü¥Ô:%@è_x001A_RAÑ4À³¡éV_x0018_À¥PÑeWò?Ùr_x0018__x0010_"@Ná·[÷v÷?düõ7ý¿¦úÓ&lt;¾ð_x0015_@|6_x0012_ÜÛ3ÀB3¾»Ãç?8h¡._x0011_@_x000F_íä_x001F_â_x0014_Àæ(z­³%@ÍaæÙ Àµ¸ÏÇ¨'@\Íî­&gt;	*@R#6é¨ñ¿W(¢_x000F_i_x0004_!@àUí;7Y#À_x0011_ÉAF_x0002_@dÛ&lt;þ @pÅâNM5@ë_x0012_û_x001B_gñ$À&amp;ª _x0001__}0@æ²Òì_x001B__x001C_!@÷áÊ_x0004__x000E_°¾ ÀÁ_x0014_mr¯_x001F_@,ü¶ù?«_x000C_©¤mô?'	×ö_x0007_Q_x0003_@f_x001E_\ëÊB,Àèz_x0001_ «'@îß¯~_x0014_@ÜÑR-ãm%À_x0007_e &gt;{_x001D_À5Î±zZG4@?Á_x0018_!_x000F_@3É9-k2_x0004_@¦_x000C__x0007_hÏ_x0013_@º²8»f_x0015_4À6;Q5Kc_x0005_Àcm­¿0@ËbU_x0018_Õ_x001F_À¥Ý¥a_x001F_@_x0013_!í&gt;!	_x0007_@õì9y_x0002_â?À¿HOn+$@¦z@³±4_x0006_@î|nË_x0019__x0008_@t_x000E_E_x000C_U_x0014_À$â q_x0003_âü?_x000D_¼Í_x0008_Ô_x0012_@9¾D|_x001B_ò1À\ðTp³)_x0016_Àçör_x0008_×_x0019_À4Ãñ¦×:û?s¨9_x000B_ª&amp;À_x0001__x0005_ZÞ5_*@W\ÑC_x0002__x000D_ò?°_x0003_ß_x000D_&gt;_x001F_À¨wM²Í_x001D_/@´bGíÓ½(À²Ô»½_x0008_À`_+éT_x0001_À_x0013_6«¢ó_x0004_À}8_x0012_V:E_x000D_@®ÞÛ.¤_x0010_@áøyÞ_x0015_² ÀÅ¥0JA_x0013_@b"m¢_x0016_6@_x0014_Zâ Öù¿¬êMÔÌ_x0005_@_x0004_×)Äá_x0017_À_x0015_Ö:&lt;&amp;@_x0010_"¼[)%@´ö_x0019_dê+@_x0018_OBfâ"@úS_x0008_?±!@ê®¶ÑÛÂû?£Âm½þ¡ó¿±ébVO!Àè_x000F_VÈ1@Iä	J|¿_x000E_À5_x000D__x0016__x0015_@rzó|U¬_x0015_ÀV_x0011_ÑùÇÀ À_x0006_]8âg1À!çqñy1à?ÔT_x001C__x0002__x0003_S'À¿ÉwâP_x0003_'@ÒÅú´ÍÜ_x0011_Àe(ÐóV2_x001A_À:DJ&gt;L%À(_x000F_6.«_x001E_@HÑß_x0014_+Àö_x0002_2'ÀØ.ôÕÁR_x0018_À"9²_x000C_I$_x001E_Àý"5Ä¿ôãw_x0012_æ÷!ÀK	ï­3á_x001C_@DµÒÞx9_x000D_ÀU_x0010_oPh69@i_x001D_çædú*À¯ E_x0012_¨ 1@_x000D_Ybt__x0016_À?_x001D__x001C_¢6$@þ_«iD0À_ÿ¿ìï+À_x0001_îý!Ôi,ÀjÝ¤Rd_x001B_@ÄÊ_x0012_[À¡(@PÒZÂþOí?±c\ÿ_x001C_ÿ4Àb4_x0002__x0015_ò)0Ày'7ÜÃà.À_x0013_±`@0@krbjl _x0010_ÀlÈmi.@Géºæ_x000C_(#À	_x000C_ÁÅ_x001D_/_Î_x0013_ÀÄ®ÑtKè.Àd7Dêk$4@?õJ]_x0001_ÀªîÇÙ{ý?_x0004_r=ñ9ný?U¸_x001A__x0006__x0001_Àn¹	:×?OÊÝ0_x0002_] @ éó&amp;Éa_x0018_ÀA©h§#!Àgí¦¯q#À÷_x0010_ß8_x0001__x000F_À_x0003_ôLäí_x0001_%À5ê$Ï%@xS;'È_x0005_@_x0016__x0010_Ð_x000B_@SD&amp;«_x0004_@6&lt;Ê{Üf8@Öüo_x0001_¢"@pw·wHW&amp;À!öúò³ì$@f¦_x0004_Ãâ_x0007_@Õ:Ó­W1@ªõ_x0008_òßò_x000C_@ëà{(ÀÕ/_x0010_´ÄÑ?Ò·«PäÛ_x0001_Àvè_x000D_K_x0001_Û%@¶g+|ñm+@Ù×7NP*ÀIÍÝ_x000F__x0003__x0004_oxý¿_x0014_-_x001C_Ê_x0013_ ÀµÄÑ_x001B__x0006_(¯?¦Ê_x0004_÷ÝR´¿î­GÀ"@_x0006_Û)½Q$@&gt;î_x0017_é».ÀB_x0019_ª=#ß_x0010_@m_x0018_qÒ_x0014_&lt;@àÊ{ps_x001A_@QM¬¯¿/_x001B_@_x0002_"T&lt;¶_x001E_Àmg¾_x0001__x0016_1ÀSr_x001F_u_x0003__x001F_"Ààd§­Sù?þ?_x0012_mk"ÀLó_x0005_ý4@_x0011_¯a_]Ì7@@_x0012_/_x001B_â(ÀøÝ;hX_x0018_@_x001F__x0012_få°(@¬_x001D_WÕþZ ÀÞ$_x0019_`îÀ4@+ë_x001B_Àö_x000C__x001F_@_x000C__x0005_oàc_x001B_@r_x000C_Q,@_x000E_ÝÒKá_x001F_ÀûH-_x001F_%Àûå¦ô¿RÛ-ý_x0007_ÀôÑC¯©G_x0004_@ë7³_x001D__x0006__x001E_À_x0004__x0005_½Ô_x0003_Gµ_x000C_À·_x0013_Á_%_x001A_ÀÊÑSá_x0018_!ÀB0Û'Ï+À0_x001E_|£ªÜÍ?_x001F_ýríØ)À_x0002__x0013_Þ~»¬_x000E_À¥X)«½73@,ÿe_x0018__x0014_&amp;@ÚJæ.­_x0016_ò¿_x0016_&amp;zÂû_x0016_@L+på_x0018_c+Àx_x0003__x0006_£_x001A_@ºJw8b*@_x0003_Ê'bí_x000B_À_Ô§_x0012_1À¤ÜÅ­Æ%ÀW_x0002_¾çÕ%@ÌëB9_x000F_À¡©²-Ð_x0001_ÀÆtó_x001F_µÒ?2:4Û)À¥"µqô¿ê³ýÜ¨_x0015_@ü0g%ú¦(À¨þ~ëò%@øL _x0001__x0010_À	2ñ_x0018_v 3@_x0007_CÇëÅ_x0018_Àý-0¡éô*@°&gt;Ô_x0004_ªÞ_x001F_@ig_x0004_._x0004__x0005_ðL_x0010_@¬LLä)2@?=¡ñ_x0010_G&amp;@úýÄ_x0012_ÄØ?À_x0004_ªq_x0002_3À,¸ªfiÊ_x0012_@ÔõgÃJÕ#@¬s:_x0011_~F,ÀUó1O_x001D__x001D__x0006_À³¨û@F_x001C_À_x0006_GÕ=.@N~FZÞí:@Zg/Ç¹@5Àå¾_x001C_ J!@'C{¿ÐÕ_x001D_Àl+1Ú°)À´Î5¾û @¼Z\z_x001C_ã?_x0016_Z_x000F_Àßj_x0011_À´wÏ_x0017__x0014_À$"PH_x0005_ü?_(¼®_x001D_·_x0011_Àà×µÖ3m#ÀÌY_x0011_TnÁ0Àä_x0003_±Çn*_x001A_@¹^tr&amp;»!@ýädV%@ Îé;²_x0003_À*¤U°ÆÝÑ¿ 1_x0001__x000E__x001C_N_x0011_À_x001B_¥8ñh!@_x0007_;_x0014_Ë°Q_x0008_À_x0001__x0005__x0001_L&lt;A¹0ÀÖáø°Sé_x0013_@gä_x0012_ËGý?:¶íÅt_x001A__x0007_ÀÀsVÍ_x0017_!@_x0006_,ü|2¦4@FÇãUÍ(@x²à¨f Àc_x0003_ ë3_x0010_@ÝX_x0004_/&amp;ÀÌý7_x000E_£8@Lg²_x001A_Ú'À;¦&gt;Á_x0017_&amp;@énw_x001E__x001A_¤_x0011_Àõ/Ó¸7$Àh#·¹5ú?÷Û$úÜ_x001C_À_x0002__x0008_Þ_x0017_2_x0007_À_x0004_2äª;é¿àÊ_x0004_¥¥_x000D_@í_x000C_¥,ÀÈ_x0014_@af'$à×+Àè_x0010__x001C_3 ~,À®×_x001C_&gt;S÷_x0017_@øÿ@_x0019_H_x0004_ÀÈÀpË±ð#@Ç_x0006_5_x0018_ä1À­Ó_x0011_õdG_x000C_À_x0010_©¾X_x000C_a)À{_x0019_¿Ù_x0008_ÀÌ`àJM_x001F_@×_x0015_&amp;Ñ_x0006__x0007_fÚ?F,Ñ_x0011_R_x0006_%@ý_x000E_"_x000E__x0005_8@Â¼éºP+ÀN_x0004_8y¡ê%@­c.»%6ø?_x001B_Î¶6@_x0018_@Ó_x0004__x0007_Pï*ÀNºJ_x001D_Â_x0001_ó?ã@voÒ_x0014_ð?ì²Ô_x001F_r.ÀjmÐæÓ_x001F_!@^pÑh^_x0015_@CÃ¤,_x001D_ÀuX{Õr_x0007_4@Å)èãá	À_x001D_kCà«Í²?&gt;jk*_x0001_ò-@@o_x0006_Ò_x0005__x001B_@fQ.¿_x000C__x0012_ÀÌ)_x0002_¹"h&amp;ÀKK_x0013_=_x0014_@àN_x0007_¤&gt;=_x0003_ÀQ\_x0019_M:§©?Tl±­A@Îû_x000B_Þþð1@·¹©½_x0018_@vç½5ÑÐ?Ü®ÐháZ_x0007_@CÎ7b³_x0018_@eç»C6À¢LõÂ|_x000E_@_x0001__x0004_lßÖ_x0003_È_x001F_@_x001D_I)Ý¹_x0012_@wP_x001E_½Bµ"@Ü/:õÜÇô¿öØEË(h%@2_VÓù½_x001B_@7mkü!À}I_x001F_(E_x0013_@Ä÷:j_x0018_ÀÄö6wú¿_x000B_2_x0008_í6@âF/Bæ_x0015_À¬ø	Æª_x0019_é?+_x001A_X'_x0010_Àó_x000E_Ò#ÀâàóMÇ_x0008_@ßbÒZ_x0015_@_x0010_Ö_x0018_`ß+À6åæ&amp;À$À_ù©ú_x0003__x001C_@o·½ï_x0007_üø?_x001C__x0007_ .è&amp;ÀIEO@ë!ÀÚ_x0002_&amp;ïZJ_x0007_@tk_x0016_2ñ?I¢AQbË'À_x001D_hQY^q_x0010_@Ê¢µ!õ¿Â±h½¹\0@ç{Ò²ê;"@B°ÈºLa%Àz¶e_x0010__x0002__x0005_­_x0017__x0017_À «_x0016_½ÿF_x0014_@¸ãÚI{+@_x0008_It_x0011_§_x000C_@qÑkh	°#À~výéªÜ¿èÍÖ?1#@»ªÀ¦"#@ö~_x000F_ò_x0017_X#@©i_x0001__x0011_t_x0006_@ æ9¡Ò+@I0Â_x001F_)_x0014__x0016_@5oÙNJÓ_x001B_À¼áHiæ_x000B_@B`N_x000F_!ÀIS_x0015_³_x0016_À_x000E_QÇqØ¿ÚO²¥ïÏ)Àö}¶á_x0011_À ÖóÑò(ÀIV¢$Òs6@/_x0011__x001E_=¢ú(@_x000E_X½°Xf @v;_x0002_@Qÿðmo_x001E__x0013_@sä¬!ýk2À¦Ô_x0004_ßîE$@yl_x0003__x0001_ Àt³nLn_x001C_À_x000D_x«&amp;ÖL_x0011_@@0_x0010_ÀÌ¡:ÀA*_x000F_Ô_x0003_@_x0003__x0005__x0011_Ç;ÔyP"@_x001D_ÌbW¾¶_x001A_ÀPEùYû¿@ÞTa_x000D_æ/@;"æ_x0013_@$oËý_x0007_À_x0012__x0006_» K_x0014_ÀÁÕjZ*'À¯ÅV_x000D_¯@.À0_x000B_ý_x0002_/³_x0019_ÀÄIÛ¡â¿_x0014_jqÔ_x0011_À_x0017_ÌT_x0013__x0004_áÞ?«_x0016__x0002_e}d=Àç½Þ_x001E_ä_x000E_1Àt_x000F_taC'ÀtKøeÔ_x0004_ÀÜc{&amp;_x0012_À@~¬__x0004_´_x0019_@Ê3T{îÂ?U _x0007__x0001_@a!À_x001B__x0001_d_x001B_äÍ/@¤=ºL_x0013_ë_x0002_@_x0007_3T_x0015_!ÀE6AY£y_x000D_@_x0014__x001B_!¢Éh$@òhÕ_x001E_*Àî0ÊïÈ4û¿ºruÌu©_x0019_ÀÊ_x000C_Ä.rQå?±JK_x0019_0@A_x000D__x0003__x0004_6_x0008__x0018_ÀIO¿®Ã30ÀZ»¬V&amp;À&amp;,³'_x000D_ÿ?û¦«]¢!@|n_x000C__x000E_«1Àà_x001C_{*e!@;Ò_x0007__x0019_Øõ_x0017_Àâ½ãus*À`_x0002_¿Ù_x0006_#À´ÜEôH_x0018_@äáqÒð1À/3°þ_x0010_T/À}©_x0007_íW_x0018_ÀX[CXÏ_x0015_À._x0001_N&amp;@n/m_x0004_Ü%ÀU;D_s¡_x0006_@Í.Sç_x0005_'!À÷º_x0003_`×(_x000B_@®ë_x0015_OË#@ý²ÖDÞÚ"@Éí"òÍ&amp;@_x0019_&amp;¯_÷å¿ô½*ÔX_x001B_Àâ³¤K^°_x0013_@ZUß;¶à0ÀÁ*Ó»U_x000F_@_x001A__x0018_IÀÝrì?6c&lt;ÀV«_x0003_Ànõièä(@_x0002_%åñû¿_x0002__x0005__x0003_pv_x0014_$3Àô¹_x0001__x0004_È.@}Qk_x0015_@Bv_x001E_R_x000C_Ù¿Ñ,&lt;zyèú?Èþê*æ_x0019_À:_x0005_b@o_x0013_@w$ºv¨_x001B_Àn»Îèeë!@«®_x0004__x000C_äñ?&lt;Vó­`'_x001F_@2N_x0005_;?_x0012_@nP¬£.À¼ÆÝF_x0015_DÔ¿ÊóãpîX.@_x0015_Ú×_x0003__x0004_@äMR_x0007_¼#@Þvûn_x0007_+Àf¹\íáÙ_x0011_@Ï°n]"À#DÏÏÓpØ?G"¢,_x000E_"À}R¶)³_x000C_@ô_x0011_»ÝºS!@§Ð_x000E_V}1@9_x000F_Þa\&amp;@_x0006_ô¯¿"36@%¾_x0018_9ûÑ¿t¹Ùw_x0008__x0014_õ?_x0003__x001A_H¿Ýi7@$_x0007_©q_x0018_Ó¿ypíç_x0001__x0003_:Ñ_x001C_@|D U+À_x000C_/_Uí¿ÐE!Ôaìö?F_x0015_ÔN8À6*ÉÔE¨_x0016_À_x0004_"Ó=)Ãé¿Lü_x0011_ìð_x001D_À]KÄÖ`O,À_R¸_x0006_,_x0004_@SE_x000C_ÛÇW%@|ïMwi)Àlû;GÇ Àâ_x0004_Ïs«_x0012_À!íWf£\!ÀÏÝÎ_x001C_ñú0@:Ýf_s½_x0014_@ßîÃÈF»_x0015_@_L_x0014_áä?Z\.è_x0003_ÀÓ$ÏV¯Vô?3Çúù/_x0019_'@fy&gt;=}4@|tâE_x0007__x0008_7@_x0001_¤N-¬(ÀTj)ú_x0014_ÀCå °c¬_x0016_@¨ÂJ_x0013_§f_x001A_À_x000D__x001F_û!_x001A_õ¿_x0002_enÏ³c_x001B_À_x0013_à-bÙg_x000E_@"bÇzÐï¿_x0001__x0006_11T±k¢ì¿3Þ_ÜPò_x0003_À*J{[_x0010__x000C__x000B_@}m¡+ñ¿hZ_x000E__01À_x000D__x0007_%«/@½¯Q_x0006_¥)À_x0004_P_x0013__x0002_aT.À;"_x0015_$Fvò¿êº(D!í_x0010_ÀbaW}ßV9@ÓÕ!ÝÈ_x001E_ÀË,+Lü?²°/¿_x0019_ÀÔÞÄÊ\¼"À2Z~ín#@Ïë&lt;Ø_x000E_3@¨Ôcõ_x001F_ÀÝ_x0005__x0003_0'_x0012_À`9$wa°ã¿Ñ+_x0002_2@æö_x000D_ëÌ_x0017_ÀWP_x001B_ÒXè?·÷¦oýä¿_x0016_8X_x001B_?¬)À)ìî&lt;ûÊ_x0005_ÀvØ&lt;Ä^ãö¿{û¤?t_x0012_/ÀJwø¥_x0019__x0010_@þÝÆSÀ#@³/¾'_x0014_%À$g_x001B_I_x0001__x0003_ÒÎñ¿_x000F_u½Äs¿_x0010_@Ïî0@«ð2@3_x0010_?&gt;*4À[¥|C9= À·æz1_x0005_¤_x0013_ÀáÞêk¢é"@îÇ)J	_x0008_@Cõ4{Åÿ_x0011_Àá*¦ÖÃ(_x0016_@_x0002_Àü&lt;Öð×¿¬]+'×ß_x0018_@¿×øÃ_x000D_@âòÒ\ÉÊº?^ê _x000D_À@_x0010__x000C__x001A_ª=ÀgÇ®£_x0001_'À_x000F_ØV_x0004_%@0$1d·î*@Ì$mh7â#@"$ÿ_x001A_ª&amp;À_x000D__x000D_9¾%@_x000E_:qzË¦_x000F_@­kÎ_x000D_Ú%_x000F_Àº,Eµ+.@Ø&gt;ü_x0001_v_x0017_À¸_x0011_÷{_x001C_2_x0017_À®wî¸&amp;ø?_x000C_ûÂÞ5)ÀÚÅ_x0008_ìú?­×@§®Ú_x0001_@öâöV#6@_x0005__x0007_Úaÿ_x0007_@øå$_x0008__x0008_µ5@ñ#N_x000B__x0016_@_x0017_®{ï¸_x001E__x0016_À'yLÎ"@Ñ!µ_x0011_*8ß¿_x000F_kgKÂL0@_x0002_:_x0004_ @_x0004_zù	cÁ_x000B_@_x000F__x000B_·_x0019_/Ìå¿Õµá¦_x0007_1@_x001E_Ø_x0008_¼³g/@?á=8_x001A_À{"HÙ_x0007_%@1J¦|$µ_x0003_@£ÁÖ\]¦_x0019_À0;¡|]_x000C_Àp/³Nöö_x001E_ÀÌ¡ÕüÕ÷?NWCÑjù?8Ä&amp;_x0006_v_x0001_'@hÅ¿_x0006_ÔM.@ãx¥ò[1_x0019_ÀsÄ)Æ­°/À¨ ÓýP_x0016_ÀàMCô¿;K»®Í_x0016_Àä{Tlu_x0012_À'l\f»)@5ÿYÁÃG_x001C_@R&gt;¦	Ä_x0006_@ð³ðç_x0002__x0004_á%Àk£OìM0@_x0018_H·ÎÆù#ÀÑÚ&amp;Wv|.ÀÅ!ï)3@_3¯¾9)ú?HÀ_x0006_	6_x001D_ÀïåË_x0012_¾_x001C_@×T«^ø¿ßK»?û8±?^àåèã_x0001_@o©¥$À8n=P4Þ!@)_x0003_óü_x0003_ü¿_x000C_«Ñ®D!À±ÒÅ _x0015_À+ä¤;%À_x001C_ü§Eû?XCWý½/@úk_x000C_¹é_x001D_@ù´ÁÏI"À/ÞÕo"@mr2_þ"@­hÑ¬O¶#À0 }_x0004_-ÀAN;þø¿_x0011_L#@Ã÷âfm¯&amp;@_x000F_ÅàeB_x001C_ð¿tºÆÛÚ?R£h_x0011_@2_x001D_ÐÐølÖ?_x0005__x0008_nOß3ê¿Ú	§J_x001B_%Àà_x0017_Ãæ]ì_x0005_@*òõàâ_x0006_@µ®Ê}Å_x000B__x001A_ÀúP¥=p³_x0014_À_x0015_è_x0013_=Æ&lt;_x0019_@ïÇÃ!|?_x0015_À«q_x000D_Uý'ÀÒ5£À¤_x0016_@V_x001D_×O+@_x0002_ßê§Û_x0011_ÀM·_È+_x0013_@kÓSM_x0004_8_x001F_Àùt]7_x001B__x0003_@_x001C_×	V94@_x001C_«¸_x0015__x0013_~_x0007_@_x001D_Ñ_x000F_Wa!@°¹Él&amp;ÀK£ÆJ{k_x001A_@&lt;_x0005__x001A_$_x001E_@)à3J¥_x001F_@f¹&lt;áä°"@ýTò_x0012_ú_x0015_Àz|.¨3!$ÀO¨_x001E_½_x0015__x000B_@×K[_x0007__x0001_À£S?eí-@mÔ³_x000C_*×1@çQÆ'_x0015_@À9F¾ç¿¶ÝU _x0004__x0007_8_x0013_@ä+	È*:ñ¿Ù7àº_x001F_@eç_x0002_T3ÀØ½ÑL²,À,LÌ_x001E_¯U2@_x000B_ÕøF~ü$ÀR_x0016_Ä\Î2À_x0001_*_x0008_$vÈ%@_x0002_êG­ª3@ÿ_x001F__x0008_óù_x0014_À_x0013_ÀPv&amp;@4\Xz_x0002_À_x000B_Ââ_x000D_p;_x001D_@&amp;L_x000C_;ËÎæ?emÆ`IÅ_x000B_ÀÉi_x0003_îÛë'Àµ_x0005_'ÝòØô?bÉ®_x0005_úò¿_x0019_Gì"É_x0012_À¼ÊUàf&amp;_x000B_ÀÃ_x001A_¾¡ñ_x001B_ÀD#&amp;ì,"À=ÚÍ#_x000D_î¿_x0006_LTZØ_x0010_À=_x001F_¢¬Ïö+@Ê_x0014_O/ì5@ÎÀ_x0003_ý_x001D_Ó_x000B_@ºÓ_x0015_ò¿WUSèEx$Àß¦ø8ñ-_x0015_ÀÊ`\F5&gt;@_x0003__x0004_ó_x0012_¹Ä_x0012_À°1_!¢}_x001D_@j¥Ìçoõ?_x0003_?Yåy_x001A_@ÐËN_x001B_"À _x0019__x0018_ÚD__x0015_À1Cø"Üv,Àëh%Ò9ä_x001C_ÀBÄ[R_x001A__x0001__x000E_@TO©¹Ñ$2ÀfîòO_x0002__x0005_"@ïlA_x0010_Àê_x0012_AÛVI_x0005_@:l]_x0005__x000C__x000E_À*XÞ_x0015_m!@´ÓÿòV(@© çzÜ¡"ÀõðçX_x0007_Û(@î6_x0012__x000B__x001D_¬_x0015_@þøö^SÔ_x001A_À_x0002_QéÜ_x0002_+@&gt;6_x0019_,#@~_x0010_ã	9_x000E__x001B_ÀbÂ_x001A_qt_x001A_ÀÍêÂ_x0017_¼_x0013_+ÀwzæYÑö @¦_x000C_h½+_x000B_ù¿é4&amp;P_x0011_1@~jS_x0011_ ,ÀS^_x001C__x001A_¶Ì_x0007_Àº¿fZ_x000C_ð_x0017_À7âtW_x0001__x0004_¾U1@üZ±h6ù_x000E_@û`#_x0002_ì?ºHM"±_x0018_À¿ê¦_x0002_íç¿¤÷½*üï?ù:`¿S5@$M+è.@Á_x000C_ZÛ«û?V]|ûêü¿¤_x0003_Òb,@÷_x0014_þ_x0006_Û­"À^·AQí^_x000B_À|gÅ2@dÓ5+mªê¿n±9_x0004_@$@eÝæ7Ê0@Á¿,3+_x0006_@° 1_x000D_ê_x0008_@FlìØn_x000D_@:_x000D_ZÚ¹Í¿Ç@_x000D_©¿(À"Ì_x0011_	,@ÃÏ6[Õ_x0004_5@oð._x0012_@¸7G_x0011_v _x0002_Àñ¼Ôæ_x001B__x0011_ÀD?P.¤»#Àè/K é_x001B_@_x001A_j[ú;2ÀQ[\§_x0013_¼ÿ¿å_x0017_	/u4À_x0002__x0006_Ý?{ú_x0001_0@©Ç¨:(ÀÉÚc_x0014_«Û_x001B_À ïåÒÎ:_x0017_@¢µ(Þu»_x0007_@²M_x001B_9ç @ÚÿÀÔ3:_x0012_@Ûëåí¡&amp;@_x001E_­I§Ä~_x001E_@» /Ø/+@N6º­P_x0004_À_x0017__x000D_ífÏ"ÀÖÞ§_x0018_zx)@xtý®E_x000D_À¼_x0019_:]5@h0(wBÿ!À^@O2x_x0001_@_ÿGs3z_x001A_@ú5O_x0003_HÈ_x0013_ÀÄ_x000B__Mï/@©ö à!Àüò4_x000F_D%Àr°u_x0019_Û&amp;_x0006_À|Ê¾Î÷?¿¢_x0005_16?~¦%üÐð¿o&gt;Å;_x0005_@H$Ø¦_x0006__x0003_À_x0012__x0017_Ø21x_x0014_ÀLí7_x0008_µý¿º$_x0015_fªæ?_x000D__x0017_Ï3_x0001__x0002_JSé?õIÚ6_x0005__x001C_À^uÃä²+@Ò|Çg³tõ?äïpO&amp;&amp;À&gt;×ñå¿J#0ÿá @Ò{å«?)ÀÁc&lt;yqø_x0015_ÀJ}/Îs_x001E_@Þ1	FB_x001B_À×Cî©Ð_x001C_ÀªÝ_x0017_1µ_x0002_	@|za_x000F_ÇF_x000E_@Cë[¨ô_x000D_@_x0011_Ý«I±¹_x000B_ÀrdÊÙt5@£_x0006__x0014_-,_x0018_@ð=Ñø&lt;"@ôrYÎ`#@ðü¹_x0016_Õ:_x000C_@Ï=&gt;Qà&amp;@&amp;d4¼R@_x0001_@ç\Ë\Ê7 @Hh_x0017_&lt;"Àó*Ê¡Dp%@bí_x0007_³Îà_x001D_@_x0019_¨VuÝ&amp;@jZQp)*ÀeÒ&gt;Ú¦X_x001E_ÀÑÌ_x0016_6Ä×?÷lpiM'À_x0002__x0004_È-_x0001_êË_x0013__x0016_À·ý¼ïÊ#ÀI`.´ÓI6@ýk_x001B_þ(!@$I»»-Î¿ç+³ ­!@ZRÂî'&amp;Àí_x0008_6Èóâ0@Ibq{]%À{y'_x0008_ÔW*@v_x000E_69][_x000B_@hñàøZ_x000D__x0018_@VqaÝ¼)Àærj3y	À_x0019_Ðä©Â_x0003__x000D_À'Ý_x001E_Æ"ÀÙIfÎ³@@_x001B_F$æ_x001D_À_x0012_Å&amp;	'_x0017_À_x000E_íi} '-@l_x001F_ÂðEö*À_x0006_Ì[_x000B_Ùº_x001D_@Ë×_x0017_-@÷NmÓÂÆ-@_x0019_Â$#Ø_x000B_ À´me¬}_x001F_À$X6RÀU_x001A_@d¢a_x001B_@SÆãvÈ3Àö_x000D_ä½Û)@ªâ'Zþ_x0013_@¶þCú_x0002__x000D_s­â?ú_x000B_¾*h5@ð=JÇ&amp;*ÀTjXÙÔå%@_x0015_ýú_x0004_7"ÀTð¼	*9_x0015_Àç¼_x001B_.!@&lt;p¯_x001F_A_x001B_@è_x0015_íN/@#ÀfrhZ_x0008_@f9i¸3ÀÐòÒ_x0010_Ê[û?µAYå¡*'@H=Ø±_x0017_@%_x0001_d+ò_x000C_)À½¦_x0018_ÌT±4@lÈêßç_x0013_À¡oh_x000C_Àµ_x000D__x0015_X_x0003__x0006_@¶_x001C_5W_x000C_Æ?rß^|ö_x0016_@T_x000E_«+À@m_x000E_f!S$À%_x001E_:_x0017_^ ÀIá¯%_x0014_Û¿Áèí_x0005_Û:_x0003_À¬_x0011_¹%ñg_x0017_À_x000F_1Â0·ä_x0007_@×D_x001C_Luâý?µ#]~u$@~_x0014_Q_x0006_Â)À%jO*À_x0001__x0006_ËÆsº?_x0016_ÀXx_x0007_téD#@Îxrp»µ8@&lt;_x001C_åBß,;@=_x0001__x0005_D_x0002__x0019_À!?æÅ4_x0013_ÀMpTaÿ_x0010_À°_x0001_F~(o3À±[_x0011_û[¿*@¹4_x0001_ô_x001C_@Ë&lt;Û`Ï À_x0011_*&lt;\üZ_x000C_@¢CV_x001C_À½Ú¿_x0010_aáz#_x0019_@Ô_x001A_5~íö_x001B_ÀÉb_è·c_x0016_@ô_x0012__x0017_~1ÀH	_x0003__x001C_@2@`_x0004_Eg_x000B_¨_x0010_@JZÍw_x0002_@CbÎ_x0010_3_x001B_ÀyVàæá_x001E_@¡g_x0010_Ip5À]ú¶.ÑT6@tÞ4Rä%@ÓW6¤_x0016_»*ÀK Ç,[$#@5IÐ_x0017_3ÀmC-_x000F__x0004__x0017_@ô/õØ_x0018_Ú?%E_x001E_±ø\"@²w$ë_x0005__x0012__x0012_W_x0017_Àýñê\±ò	À¨g¥[_x0002_lö?¶³Å_x000D_Ùc1ÀÇ×K+{lã¿»×Èý# Àøç_x000F_VùCö?_x0010_m¶àð¿ÃFsE¡Ö_x0006_@_x0010_ê'eÛÌ À3¦1ï§1@Õ·_x0018_Ù_x0003__x0003_1ÀB_x0003__x0010_ð87ÀÌ_x0011_º§Ó¿ñÃ]£_x0005_À_x0001_pë½V9%ÀA_x0004_yýÉã"À¶]k_x001A_ür2@_x0010_ÆØöº_x0016_@éûmÑÖ"À»ñ,Lt2_x0016_ÀøõÓßåG_x0001_Àb_x0007_4ôXñ?Ð*óyå¿)aY_x0003_Í^_x0001_@á_x000E_Qü¡¤æ¿_x001D_û}(Óùó?Î_x0006_Ñkë¤î¿ëý3B_x001F_d_x001D_@D^pr_x001E_$@´LÙ_x000B__x0015_!_x000C_À*v#¡[_x0008_@_x0001__x0002_BoÚ7c_x0012_*À~ípÃ_x001C_ÀR3_x0003_Û_x001A_	ÿ¿Þ¯®ä}_x000C_@*3g~_x001B_@ú¢2xù¶ë¿¨_x001A_ î²6@Ì®!üF'À¶f)»Ù&amp;@_x0007_iDB»³&amp;@ßP_x0001_Ù²_x0013_@_x001A_º¦,_x000E_""Àè t6_x000E_@Èqç*@_x001E_ö;è4@l_x0007__x001C_L_x001E__x001C_@¾{|BÁg_x0002_@`K¡ìK_x0019_ÀeWb«õx&amp;@Hkc&gt;*Ø*À½_x001E_aØ _x000E_À·ßÉ°uò,@ 1¦U_x0006__x0011_À@jÿ$_x001E_À FÎå_x001C_(@_x001C_xîbñ¿P¬Ø¢éÑ#ÀTOWHOyø?É_x000C_ìÜñÆ_x0015_ÀxìTÔ¨7ÀVqp_x0011_0+@_x000C_ý¸_x0013__x0001__x0003_À_x000D_$@_x001F_ý^¸¹_x001B__x0012_@ç_x001D_õËª÷?Ä_x001B_GÑ"@&gt;_x0015_Òb^¡2@½brq¸g$À_x0003_úÊ3À{×Z}	ä2@Al÷oå#@µ¹ò_x0001_	i"@lÍ÷tx_x0006__x001A_Àl$¯Qa À8¦Ð_x0015_s#@Ö,®(_x0005__x0019_À¼îwm®_x0002_Àz}·Ìî_x001B_@¼_x0006_µ&lt;_x001F_ÀÓÒ¼ÊËÅ_x0004_@_x0002_i&amp;ÿÜG_x001E_@_x0003_Ó_Åxâè¿G]´fÍ	@X_x0011_gÌÁK!Àë8_x000D__x0016_!@_x001C_­3ÀHBæd1óô¿¹_x000D_Þj]$@zÊJ³0@ ÆÃI_x001E_»ó?rQî@jþ¿È_x0006_ø_x001B_Pø_x001B_@*/5,q`­?C_x0010_²_x000C_Ø_x000E_@_x0003__x0007_®TLû~+0ÀúòS_x0016_Ó_x000C_@ôgì@_x0003__x0018_@íóbóû£ À'(ë$7Õ2À_x0012__x0004_»_x000F_3À¸ðé¡ú^&amp;ÀæÊ ñ6Z_x0012_@ÝnÝµ_x0005_éè?ç_x0018_õ_x000D_á_x0018_+À_x0006__x001C_¸ow_x000F_@_x000B__x0013_¤8!À¡v¯§]ï?ã_x0003__x0002_Ú_x0007_(@_x0007_©[{Ä_x000F_â?$	=Ú¹ú+ÀØ§`$ÀdÙ_x0001_!p, @Tr?|,ø¿_x0013_&lt;ç2¥µ_x0010_À_x0016_:«ýè_x0001_@-ngØA_x0003_Ä?U©å1Ë_x0011_@ó_x0006_Kåzb_x0002_À_x0004_J[ãðÇ_x000B_À_x0011_?[Ôhè+@I?_x0001_)5È?Æðð_x000F_9_x0001__x001D_ÀÓPaÕ$ÀØùføØ_x000C_+@é9Ðþ*ª+@Âê_x0004__x0005_÷Q_x000B_@vµÖ,á_x000F_è?íÕ4ò-à¿Àúí³_x0003_Ö¿³M¾/_x0015_À	%_x0010_À°_x0002_@:£=¥_x0010_@@5_x0004_@wn*@Æ_x000E_zK8@Àä/¡"@$þK4À_x0001_/h fT_x001A_Ànïý_x000F_,v_x0012_@&amp;Í¨g#Àã8¨ÒeV_x0001_Àn÷ì_x0006_4À®ã[ûnÙ_x000E_À»n4ÇõóÎ¿(Ts÷L&amp;_x0008_À[(Ê÷3#Àj)8"F_x001A__x0005_À`_x001D__x0018_£S_x0002__x000C_ÀôG° cXý¿³ç~Øh$ÀBx|&lt;û+%@EKqê&amp;&amp;@_x0015__x0017_rùj_x0002_ÀMMLõ;R_x000C_ÀØ¢Gôæ¢_x001A_ÀÍ+X¹æ_x001A__x0018_ÀÌèF¯5O_x0006_@ÇË!|½+À_x0001__x0003_7N_x001E__x0006_¾È_x000E_Àô±#¶­)@ån@¦zî¿d2Î]²¦%@àch²QV_x0016_@*õ©_x0008_Àö_x0005_nÄ{_x0008_&amp;@Ùhgö*_x0003_@_x0017_"eÅª$Àìq\_x000E_jç'@BØ÷Æ;À&lt;¨êí_x0002_¢+@þFa«æ"_x0015_@Øa6_x001C_¸G2@wuq_x0016_@Ó_x0010_Àc_x0004_¾0@6L_x000D_÷3Ë"@°°¢÷è+ô?Úí¹àzy#À$úðþ_x0013__x0013_2Àæ/u_x001D_)_x0013_@ì_x001B_[9lÖ_x001E_À|hü]-O$À`¼[/Ý?	ë&amp;À±_VG§"@_x000F_² y_x0002__x0010_@W&gt;A$@ÛL]¦Ô%@e_x001B__x001F_W_x0013_ÀöBF^g_x0013_@øø_x0010_q_x0002__x0003__x001B_Xð¿=Ç®·¨_x0002_)ÀÂ%\ôÜ¾*À·±/Zå_x000F_ÀH~½ñm"ÿ¿mgõ_x000C__x0019__x0004_"@¶ÎÍõC_x001F_@¤Ë_x0010_î_x0016_@&gt;/ÞT²_x000E_ÀqE»Âç&amp;@Ø|e·öà¿@ÍêÖ~-5À]±°ì_x001A_w_x0010_@æ×_x000B_`_x001F__x0016_Àüñ_x0019_Ý_x000C_D_x0012_@#ZO_x0005_³Ì_x0011_@æEÔL!@áI~_x0004_ùG&lt;@_x001D_cè.@±±@¤_x0010_ãø¿_x001C_b:éÓ_x0019_ÀCE+øÑ_x0011_@ _x0013_&amp; _x0001_#À¡läâ¸_x000F__x000C_ÀÁ:_Ç¾3@_x0004__x0006_Ò­Ä_x0007_%@iû¢_x0016_Ð_x0002_@%_x0004_DA#ÀTâÛ¯ÿ$ÀX0bXà§ Àp¡,Õ_x0005_Ò_x0019_@4!ÂßP_x0012_@_x0003__x0006_r8Q©àK-@ùºÔ_x0015_¼¿FLÁ#O*_x0010_@ó8_x001B__x001A_q*_x0017_@Y3ºI_x0010_0Àe#§_x0014__x0003_@Xíï3|?Q_x0002_Í»9!À©¯õ_x001A_	¾¿&gt;=®3ñØ$À7«¼ºJ"@¶¬E_x0004_÷$À®_x0010_Î}edü¿&lt;:5_x001C_þ¿¨ÓuÂ_x001F_@ødNXÅ\_x001C_@m+~_x001A_tÜ_x0001_@m)Z-óz1@r¸¨÷Á_x000E_@&amp;_x000C_9d"@;¹¾Äxò?ßo_L_x000E_û-@7ü=ÎY @ä{·YÖ_x000E_ @r¨_x0007_nÚ°_x0017_ÀÕ£è¥_x0016_ ÀZ¾£vOr_x0016_À©ÿ_x0013_G_x001D_@0)ÜS"_x0005_ÀEB_x000E_óþÕ	@¼¯³_x0001_ÀhôO_x0004_	éÔ&amp;@ºïíq¤Ô @ò_x000E_î	[$_x0008_@1}úöÏ÷0@_x0016__x0017_Dtpé_x0012_À ­C¼_x0002_D4Àf0Å_x0012_JÞ_x0019_ÀH_x001C_d_x0002_wÉ0ÀKHPôùP_x0010_ÀÜÔd½_x0016__x0008_@_x001F_Q}_x001E_±4#@1µ^M_x0014_@b_x0013_A_x000D__x0006_À_x0006_kó&lt;µ_x0007_@Z¸@D&amp;À¶¸_x001C_õ_x001C_ò?v§C%_x0017_\¿TÚ9h(@t_x001B_`"ää?`&lt;®3Õ_x000B_À_x000C_&lt;_x0003_C_x0006__x0014_+@°)n&gt;a¤1À~)²_x0001_8/Àm;Ï_x001E_¤ª)@oKäT&gt;!ÀºB_x0010_íy3@_x0005_«÷±nö_x0019_ÀÞP"è,+"ÀÉV\Ö§_x0013_À_x0019_k¥§ÔüÏ?_Fº_x0017_"@^À÷_x000C_À	_x000B_«¿¼ÄÐ_x0008__x001C_@_x0006_®àC!@jV	ã_x0005_@°]+ßÅ_x0007_@ ¶¥$À_x001C_*B_x001C__x0013_@ã_x0007__x001C__x0017_Ð=&amp;Àü¸N_x0003_zÍ?ìWú4Pã_x000F_À.Áj¯òq_x0005_À	Ý¥HhÅ_x001A_@_x0012_o3ôS7Àz3uû_x001D_½"À¤ãú+_x001A_()Àâ±Õ0¾:ä¿_x0004_kóntï¿_x0016_¢Ç¹_x0019_(@µ_x000E_9ÞÅ[Û¿íh_x000F_U_x0007_!_x0007_@^2_x001F_.4ó @Z"6èä©_x001F_À/ïÊ/ô°_x001D_@&lt;gÔÛ³_x0002_Àqî¶/_x0001_ðþ¿ûá­ÿ!M4@"~2@gª_x0017_À^NÂ¸!/@Ä_x0012_}E_x0008__x000B_@ÜÒî[£_x0007_þ¿.ÛìQÑ_x0016_À\Þ_x000F_6_x0006_Ë	À¿._x0017_W_x0003__x0008_Ú_x0010_@VÙÂË_x0011_À_x0007_SÄ:À_x0003__x0012_º)M_x0013__x0014_À_x001D_âþ)62ÀeG¡é þ?AB¼_x001E_@oôM6Æ_x000C_ÀÝ_x001D_f\-@e_x0018_EÜó¿¤H@_x0014_³±_x0012_@o 1¹_x0015_(À0Þ/TT	@¼U_x001B_¯Ý´Å¿N0Çb¡!@bô²_x0018_ÀÕ3yææ*Àìh¦Ýü_x0005__x0019_ÀÔh±r_x001F_²2@Zÿ]O~"ÀûÔø_x0014_Ê @[_x000D_*Ö®_x0014_Àf®_x001C_^Yî?EÅà_x0013_@·4@\·4g_x0007_ÀN_x0006__x0004_ªö_x000F_@Ä_x001C_½&lt;_x000F_@-®__x0002_ø%@rõÖJ&amp;_x0017__x0015_À±¯9_x001E_H¹ù?i_x0007_Én_x0001_ÀÊ¦@_x0010_¬_x000D_À_x0005__x0006_ø_x0007_²ïg_x0010_À½~ð(µ'À@Ü´"@xÞ_x0016_a_x0001_¼_x000F_Àus»¡_x0003_À6I¢'@fy{_x0006_X¦!@."TGAÈ_x0004_À#&lt;*lÒó?ÿÉ!VÒê_x001F_À~ëöêÍ&amp;ÀÓbÒ8K)ÀÞ_x001F_ª_x000F_F_x0002_ã?_x0016_6ÀNÝ%$ÀØ_x001E__x0005__x000B_Ày·_x0012_Pß_x0016_@ÒÅ_x0006_Óã_x0015_"Àþ_x0012_â4è5@uì_x0006_óR·_x0019_ÀcFU&amp;÷²_x001C_ÀVSþ_x000B_Ç_x001C_À_x000B_å~v1-_x000F_@Ýã.äå-ÀgTs½¤ô_x0019_ÀXÞ_x0005_ø?.ér~#_x001A_-ÀWËyBE¤ð¿_x0015_CÃ!9À²§²éü_x0015_À¦_x0017_AÂ&amp;@áÔË¯«_x0001_À&amp;&gt;9X_x0002__x000D__x0006__x0006_1À´=Ó5;Ð_x0014_À¤_x0006_E|Wã_x001A_@kt÷Çt @ÊÎ/µ_x0012_@_x0004_³ÊÞvã?Æ_x0005_´;_x001D_ó¿ÔçWº!a.Àÿ°_x0018__x0005__x001A_@&gt;Ýï_x0007_­®û¿_x0014_+öç}2@"õbz]:@"uS_x001D__x0012__x0010_@_x000C__x001E_êªv0À¦³4ÝÑ0@iåQÆù4&amp;Àá_x0013__x001A_è×_x0008_@9S¦_x000C_=ù_x0016_À51Pyþ_x001D_@ÎêÚÏÛq0@èçº`Ú_x0014_ÀzuJS¥%À,ÿPW_x0015_ÀÔ_x000D__x0003__x0002_¤$À_x001F__x0012_×£p_x000C_Àò=Y"@_x000B_d²ªX_x001C_Õ?,yP:­	@__x0001_ÅsBÌ_x0012_@ É_x0017_	2_x0003_@»ää&amp;Y'@_x0014_5Î2Ó¿_x0001__x0003_°ÁÙÿxO_x001A_@_x0012__x0017_ô1_x0005__x0014_@µÍ»£%@2ÙÃ?ûO*@ô´§_x000E__x000D_ç¿¦_x0006_w&amp;Â_x0017_@êÍVI_x0007_ú_x0018_À½:ßë£V!@îÁ_x001E_!e_x0017_@Øñ![\~$À»_x0011_C_x0017_æ=0ÀQ_x000D_é½&gt;ª%Àm|ùÈ)@5Ü_x0005_ù_x0008_Þ0ÀMÞm¶&gt;»ô?§luû|#ÀÃnP)_x0002_ô¿_x0012_Û×	_x0014_,Ô?á@~½TÊø?xEhég_x001A_@iKóý1ÀDH_x0005_o_x000D_ÀÞ¨²d2@_x0002_gKsNÀ_x0012_@/9£Í¯&amp;í¿_x0006_x°Í(??Ü_x0014_&lt;]lç¿ùê³«­¾ò¿k/Fð_x0006_"Àþøò×A'À$_x0018_¢ú!Àò__x0017_k_x0002__x0003_&lt;¯(Às_x0005_êþ_x001E_ÀB%Gíx_x0018_@Bå_x001D_ÀlÇ_x001E_@Þ é9_x000D_(@L=]áèÿ_x0016_À÷_x001F_]c_x0018_b&amp;@N0s_x0006__x001A_Q&amp;Àu¿r^¯p'ÀdâÐícÖ.@&amp;Nüôëõ?_x001F_\4á_x001B_ªý¿ã,_x0018_ë_x000C_Ä_x0010_ÀÙÕ_x0002_Cè_x0015_@Þóy]ÖÞ$ÀÂÞS_x001F_·)_x000E_ÀXî	Îö(ÀóD© _x000B_@ú_x0017__x0001_íZ½_x001C_À_x001E_í(¯`_x0002_ÀÇ4ò\OÓ_x001A_À'W8)+_x000F__x001D_@¢ß_x001C_úf¨_x0010_ÀËÝoG.@_x000E_@ÌUªó¡&amp;Àfra¾_x0014_N*@G"5S+À_x0012_w®Ô÷ _x0008_À]õ_x0001_ cø	À_x0011_ñ{Q_x0012__x001F_1@9r)J2	)@Ô_x0010_o__x0019_B$À_x0007__x000C_·L ÀØ2Àøñ_x000F_2eþö?c|_x001B__x001E__x0015_]_x0003_@)_x000C_GÓ_x0005_	@_x0013_:ráx_x0013_@vbÛG_x0003_b*@i¦õ _x0006_ÀlàÃT×_x0002_,ÀB`¥ _x001D_÷?âæ_x001D_+_x0007_÷ê¿dD7Ò#@ò!~äº(À_x001A_·ëU(¡_x0001_À*7&amp;r_x000B_¢Ý¿°åA!sþ?1X_x0006_C _x001E_@úÝ,Eº=ü¿dJ&lt;ÚóÀö¿!áê_x0004_'î_x000C_ÀðrºyñÀü?´=~Ó§#ÀÛ¤T³ÌF3À3YõÉ#@µ|vìÕA-@·_x001B_¼H¦©8ÀkÊE_x0003_÷'@_x0004_j×½è_x000B_ÀÈGßí¿_x0016_ÀrD&lt;_x000D__x0015_@«;rlÍ_x000B_@¨) "_x0008__x0013_ÀS×_x0003__x0004_Ò13@©ôOEú=_x0001_À_x0017_ñ(_x000B__x0015_@	78Nû'_x0012_@9û¼º5 @Ü«~q_x0010_@X£O_x0001_A_x000B_ÀB*Ó_x001F__x0015__x0001_@_x001D_ ëTr/À$­§B·K2À_x001C_üxÌ_x0002__x0013__x001F_À_x0012_â9xæI_x0016_Àw¼oz_x0003_M"@À;|zÎw_x0011_Àò_x0018_x{Ô±1ÀÛ3ôò&amp;ÀrOÕÙ1ÀCÓ¨Öyå?[¨^ç»	_x000E_@ [Uô³*ÀDÕJÔ_x0018_¸_x000E_@rR«§_x001D_À|p_x0005_ßM3_x0011_À¾_x0007_ó©Ó ÀêK_x000B_§_x000F_y¿_x0014_ì_x0014__x0010_#2@ôh+_x0002_nè?×¤¯¶0À_x0017_çÜæ~³ @XäuÐ_x0007_1@-Ã_x001E_£¨Ú_x0015_@}VÊ¿_x0011_À_x0001__x0002_¥Jöy_x0010_-(@´»bg¸-@î6ÜÒ_-À2+_x0019_¦¯«ã?ØTî_x001E__x001C_o_x001F_Àq_x001A__x001D_k(ß_x0015_À5_x0003_µ£{&amp;Àè/ÜÝ_x000C_À¢h_x001B_&gt;_,@åá_x0003_Ó,_x0017_ÀÇò¡Áhû¿3¸¸â#@&amp;\ià&amp;£(@Rkë_x001F__x0004_g9@IÈ&lt;í´+_x0002_À~ºç&gt;CÄ_x0019_ÀIäßäÙ_x0008_À_x000E__x0014_ªã&lt;§_x0019_@nu¿µ{_x0018__x001B_ÀºBô?M~)À_x0016_­PòXÿ¿~_x001A_%_x0002_Òæ_x000D_ÀìfN2Ï_x001A_@Ñ·Uñ_x0011_ÀBêiæQ\/À_x0005_Ò¾#À`(_x0002_pæ?Ðµ})O_x0010_@#_x001A_ÓGî_x0002__x0004_@=éJl @4?_x001C_É+À_x0012_u1ó_x0002__x0003_XË_x0015_ÀZº Ï¤Á,@Ö_x0003_¿_x001A_ÃZ_x001E_À_x0003__x0002_¡k_x0005_À¡4Pbº_x0017_Àuq	'À_x0001_îø´_x0006_À_x0008_C¿XòÑ)ÀÁoóÀ3%@T[_x0011_:»_x000C__x0016_À»yÔZç!ÀÕîoê%á3@a(Ã?6ëþ?áY±Ðp('@=è&gt;Û¶2À0v¿ñb.!À_x0004_«Ø7ÿ?º¶vÕÝ]ö¿Ööf¿_x0007_0À]¹ú¿SÓæL_x0017_ÀRÑ«áºÞ,À_x0012_QCCä$ÀÓ³5exÌ'@Öwß½eÅ'@á( ïT_x000C__x000D_À~JÔ×_x0018_ÀJ3RÓû'@_x0006_ÿ®Dî_x000E_ÀX_x0018_º_x0003_3@ßÙlZýã÷¿Jë*Ud_x0015_À_x0001__x0002_èR0¸*@füÖCD @·Î_x0014_Û­_x0018_ÀÌCx_x0017_n_x000D_÷¿Ð5.èpF_x0011_@¶ã¹f-À±_x0008_R_x0007_"@¶ì@f¿)@_x000C_§õ$µÀ_x001F_ÀØê%­f_x0006_*À¶ã_x001A_5Ç0@:øq­­Ð/À(ÿæc":@0G_x000C_j_x0001_û	@¥lsüß¿Ö®_x0019_¦AÕ?ML1þ_x001B_ÀWä92_x0012_@¯Õ~&lt;´í¿_x0013_;;Îë_x0010_@øÎYVGû!@Ë_x0015_5_x0008_ Ö_x000C_ÀÑö9=ï--À;_x0001_ÿëõ¿¾÷Ìÿ'_x0001_ÀH(B;Ò$À¤_x0016_[y&gt;_x0019_*@1¿ò1Z)ÀÆZ_x0011__x0002_ð0ÀàDv¢0_x0001_À´}ÑfL2Ö¿J_x001D_{	_x0002__x0006_,),ÀãÂ_½_x0019_	_x001B_À_x0001_RL8XÅ/À\_x0001__x001F__x0015_Iº,@N±$£ô_x000C_À_x000C_&lt;G-ô¿DQ_x0013__x0002_ç+ÀÍÍþö{Ç&amp;@ô¡¬i_x0012_À]_x0003_O÷æ4?ÀS_x000D_¸_x001C_ÃV_x001B_@_x0005__x001F_¥³z_x0004_@TÒ_x0013_ _x0011_Jå¿a½Ô°ªÛ À5Øâ+y_x001E_@xAñ%/nì?áè_x0008_³G_x0017_@mCEfûg_x001C_@ËVÛ#9'@_x000C_.Dv¸ÿ?êw2&lt;.À¯uÒLô_x0012_@Sê¿_x0008_/_x0015_À¨Ò»_x0012_¾ñ_x001B_@_x001F__x0008_gðÇ¡&amp;@_x001B_i_x0018_FD ó?_x000D_ÙRú)_x000E_æ?_x0019__x0004_Ävò?wÛJÓ%ÀÀ5ï1_x0005_@Å ñz)@åÖ½Ç÷_x0019_@_x0008__x000D_JìÞ_x001C__+@Ð_x0005_Õx_x0010_I_x0013_À'_x0018__x0003_cØ_x001D_À2L_x000F_ñ_x000D_ 0Àæ\a5_x0019_Lâ?`_x0001_^h__x0006_@Ì÷þ;_x0010_À_x000E_fXòU_x0014_@&amp;:.g_x001C_ÀÂîkÅf&amp;@â_x0002_îfï @s!ªk_x000B_2_x0018_@Üf{!­ÿ¿&amp;ª]eÐ_x001F_Àü_x001C_­f2U0À_x001E_Ñ_x001B_ó¾û_x0012_@_x0016_òÍYÄ_x001F_À'Ãå`_x000E_4$À¬ãé­@ë&amp;@H_x0004_=Y_x0011_Ào+âÌ_x0018_@¯Ö	«_x001D_@{³x0_x000D_1_x001B_ÀBÆ¹39à_x0011_@¼S5Aú/_x0002_@úð5_x0001_q»_x001E_@(Ø«Y_x001B_ô_x0011_À_x0012_ô_x0012_ä_x0010_ç?ÇÈ!)=_x0015__x0005_À{¤µ@_x0001_S_x0007_À*(5À_x000C__x0014_Àp^P_x0019__x001C_ò_x001B_@ó_x0011_Zø~F¹? ùßê!@bIKÌ_x0005_ú_x0015_À"Ýð.X/$@Æ6ú	Î9ê¿_x0016_{Ó¨È__x001A_@²_x001A__x000B_utæ_x0016_@Ï¡ÓªE-â?¾ã%§É%õ?éOri_x001B_/@tRp_x0005_·_x001D_ÀÛ¿ny_x0019_À¦ÿô¢|õ¿p_x0001__x001E_2Å_x0003_À`cµJR£&amp;ÀÆ!kÍD.8ÀB ÝL^`!@@ÿ1ï/ÀíÈÖ8Êl_x0011_À_x0001__x0001__x0019__x0019__x0002__x0001__x0019__x0019__x0003__x0001__x0019__x0019__x0004__x0001__x0019__x0019__x0005__x0001__x0019__x0019__x0006__x0001__x0019__x0019__x0007__x0001__x0019__x0019__x0008__x0001__x0019__x0019_	_x0001__x0019__x0019__x001C__x0001__x0019__x0019__x000B__x0001__x0019__x0019__x000C__x0001__x0019__x0019__x000D__x0001__x0019__x0019__x000E__x0001__x0019__x0019__x000F__x0001__x0019__x0019__x0010__x0001__x0019__x0019__x0011__x0001__x0019__x0019__x0012__x0001__x0019__x0019__x0013__x0001__x0019__x0019__x0014__x0001__x0019__x0019__x0015__x0001__x0019__x0019__x0016__x0001__x0019__x0019__x0017__x0001__x0019__x0019__x0018__x0001__x0019__x0019__x0002__x0003__x0019__x0001__x0002__x0002__x001A__x0001__x0002__x0002__x001B__x0001__x0002__x0002__x001C__x0001__x0002__x0002__x001D__x0001__x0002__x0002__x001E__x0001__x0002__x0002__x001F__x0001__x0002__x0002_ _x0001__x0002__x0002_!_x0001__x0002__x0002_"_x0001__x0002__x0002_#_x0001__x0002__x0002_$_x0001__x0002__x0002_%_x0001__x0002__x0002_&amp;_x0001__x0002__x0002_'_x0001__x0002__x0002_(_x0001__x0002__x0002_)_x0001__x0002__x0002_*_x0001__x0002__x0002_+_x0001__x0002__x0002_,_x0001__x0002__x0002_-_x0001__x0002__x0002_._x0001__x0002__x0002_/_x0001__x0002__x0002_0_x0001__x0002__x0002_1_x0001__x0002__x0002_2_x0001__x0002__x0002_3_x0001__x0002__x0002_4_x0001__x0002__x0002_5_x0001__x0002__x0002_6_x0001__x0002__x0002_7_x0001__x0002__x0002_8_x0001__x0002__x0002_9_x0001__x0002__x0002_:_x0001__x0002__x0002_;_x0001__x0002__x0002_&lt;_x0001__x0002__x0002_=_x0001__x0002__x0002_?_x0001__x0002__x0002_ýÿÿÿ@_x0001__x0002__x0002_A_x0001__x0002__x0002_B_x0001__x0002__x0002_C_x0001__x0002__x0002_D_x0001__x0002__x0002_E_x0001__x0002__x0002_F_x0001__x0002__x0002_G_x0001__x0002__x0002_H_x0001__x0002__x0002_I_x0001__x0002__x0002_J_x0001__x0002__x0002_K_x0001__x0002__x0002_L_x0001__x0002__x0002_M_x0001__x0002__x0002_N_x0001__x0002__x0002_O_x0001__x0002__x0002_P_x0001__x0002__x0002_Q_x0001__x0002__x0002_R_x0001__x0002__x0002_S_x0001__x0002__x0002_T_x0001__x0002__x0002_U_x0001__x0002__x0002_V_x0001__x0002__x0002_W_x0001__x0002__x0002__x0003__x0004_X_x0001__x0003__x0003_Y_x0001__x0003__x0003_Z_x0001__x0003__x0003_[_x0001__x0003__x0003_\_x0001__x0003__x0003_]_x0001__x0003__x0003_^_x0001__x0003__x0003___x0001__x0003__x0003_`_x0001__x0003__x0003_a_x0001__x0003__x0003_b_x0001__x0003__x0003_c_x0001__x0003__x0003_d_x0001__x0003__x0003_e_x0001__x0003__x0003_f_x0001__x0003__x0003_g_x0001__x0003__x0003_h_x0001__x0003__x0003_i_x0001__x0003__x0003_j_x0001__x0003__x0003_k_x0001__x0003__x0003_l_x0001__x0003__x0003_m_x0001__x0003__x0003_n_x0001__x0003__x0003_o_x0001__x0003__x0003_p_x0001__x0003__x0003_q_x0001__x0003__x0003_r_x0001__x0003__x0003_s_x0001__x0003__x0003_t_x0001__x0003__x0003_u_x0001__x0003__x0003_v_x0001__x0003__x0003_w_x0001__x0003__x0003_x_x0001__x0003__x0003_y_x0001__x0003__x0003_z_x0001__x0003__x0003_{_x0001__x0003__x0003_|_x0001__x0003__x0003_}_x0001__x0003__x0003_~_x0001__x0003__x0003__x0001__x0003__x0003__x0001__x0003__x0003_?Eë@ÝÀ&amp;À&gt;¢_x000C__x000D_!@v (æA_x001B_@Ï÷{×þI5@|ú·jYµ"@êA.ò¿í¿ó.à0Å_x001E_@àô®^­®	Àr}_x000E_ðø?ù_x001E_åðÏ_x0011_À·s¿Då_x0002_Ò¿_x0003__x0005_­X_x000F_¢_x0018_%@8®ã_x0006__x0017_@_x0011__x001B_àÛ|+À,ñ_x000D_^µê.@Ë_x0011_Ô,_x0018_¼0@dH_x0012_Õðð"ÀüÌ\îh_x0002__x001E_ÀÇ_x000F_P ^õ3@î1_x000E_í~%@©\0ÊÄ!@_x0007_ïïë©3@QX]Bçk,À@QzG	1@ö×ÂL,-@g7±­Àñ?GpÅ"&amp;3@_x0003_®e¹{(?ÀJ_x000D_{?H(@à_x000D_u!cë?_x0017_Ýs')@N¥@_x000F_w1á¿þ×}°_x0001__x0006__x0004_ÀÜ¤ë_x0018_³gð?¼G7é¹á_x001C_ÀnZÕ0À_x0008_Ãz!Hû	Àï_x0019_^c+0ÀP=_x0003__x001A_8+_x000F_ÀÜ[äG#@Ø_x0014_¯)Ä ÀÀ¨_x0018_Lõ%@Cr:_x0004__x0005_Ðu8@@:Út_x0015_ÀÌ½_x000E_¶±U2@Y_x0014_ÁÜ·-@Ê_x001E_®ôí%_x0018_@¨Á]}G_x0004_è?à_x0019_Ø(_x001F__x0005_À\jÀwëQ-À4p_x000F_$@X½·5½á_x0019_Àý8ÎÌZì¿PgàZ×¨1ÀLs´_x001D_@r@øqoÊ1@3Z©_x000F_@áÏ¾³Ai_x0017_@:¼öPj_x0014_Àoÿ_x001D_wË_x001D_À:©Â_x0012_Ò"@ô_x0012__x000F_iïÛ,Àº½b6_x0011_À)ýü_x0013__x0002_*À{-_x000B_Ñ_x0015_@4.öeC"À!_x001D_¥V¸_x0015_ÀP_x0019__x0003__x0011_@#ÀëÊ_x0015_@²×ýÑ~õ @±­_x0019_ª)_x0014_À¥"_x001B_Ú_x0008__x0002_þ?nü_x0001_Ã_x0010_+ÀX:ÛÃÛ'@_x0003__x0007_w_x0014_]´_x0013_ @½=={­#@° søî$À²øJ9ñ.Û¿"Ãd_x0011_uª_x0018_À£hÀÿ9_x000F_!Àþ¶Z¯.@@Ð)Ój(2À_x000C__x001C_5yß"_x0014_@Z_x001E_m_x0010__x000F_Q=@¤Ã_x001E_q_x0018_}*@¸ÉÓ_x0013_À®¹/£&amp;À?&amp;ß_x0002_@B_x0004__x0006_9åK×?	_x0006_g_x001C__x0006_÷!À_x000B__x0005_Þë|`7@ãÖñúCö?ÉØÁú_x0012_@ÛÍ_x0016_W(¹_x001A_ÀBË_x0001_;Ó_x0018_À8qI\4Ø/@Ã«|;_x001F_@ÑqÏYDõ?&gt;&amp;s:_x0003_%ÀpÕ;sQ°_x0014_ÀEÖÀdX*@s_x000E_éaªú_x0019_@sëIÚÿ"Àè~Í$_x000E_À_x000E_#»i¾_x0017_@IØê_x000C__x0001__x0002__x0014_¢_x001B_À_x0017_@P^õWç?ÿùÉ^?Î3@q]7pÎ_x001F_%@öÂñO_x0004_ÀSE£Ë×E_x0017_@êÆ»É%@~jp`_x0001_ì?l_x0004__x000F_ðz³/@8½h´_x000E__x000B_@ÖL¦üA0@_x0008__x0004_.%À_x001D_¬àÔÇI%À(nJ_x0014_ S_x0012_À¶_x0008__x0003_u_x000F_"À:ªû	p"À"H%ÈÏ¨_x0008_ÀGE°Üâ²3À©½êo/_x000D_ Àw_x0019__Â+À_x0003_Ý\r´_x0005_@å;öÞ\×_x000C_@ävãÕâ-ÀRSÓc_x001D__x001F_À¯¬_x001F_[r	ÀÊ_x0010_(U²_x0011_5@RßËg(,Àh_x0010_M&amp;ã8"À`t¦CK_x0011__x000C_@ÙV{V_x0002_(Àå_x0006_°ÒØè_x0010_@éè+¡¬_x000D_)À_x0008_	j_x0006_¿ýÁ_x0003_@ÈbÏÇQ!@_x000B_mÕ©Ã&gt;%À¾Ô_x0008_Cd_x001D_'@åÅÇBA!À[xò'&amp;_x001D__x0008_ÀR_x001D_ _x001B_ão_x0007_À_x0008_{7s_x0005__x000D_ã¿=Â+ÑÍ3_x0007_@_x0001_}#MË7À7we÷ñY_x0016_@ýgV¨U_x0013_ÀU÷_lCÊ_x001B_@v_x0011_SÙPN0ÀÉöÍæ¯_x0013_'Àô_x0002_í£)_x0004_å?;ñËÂ"À9_x0002_³ 	_x001C_@{F_x0018_Q#ÀÅ%ûW_x0015_ÀE&lt;Ù[/'À®ý-tãÕ_x0018_ÀÔ¹Tu¶Ö_x0015_@ûkõgÛ¶ @¬UEÔª?ëxð_x0001_Éf_x0012_À§A33_x0013_1@fq§i%ì_x000E_ÀT/YþìM @©m)}Þ©é¿©õI&gt;_x001D_À&gt;oJ_x0001__x0004__x0015_&amp;ÿ¿_x0001_´´Ëª+@_x001F__üæ_x001D_V_x0003_@ì³ÿFÆ5À_x000C__x000C_É_x0003_AÀm_x0007_¸zO_x001C_@_x0010_!ð+_x000B_@Æ!ßC­_x0001_@_x000D_Zep-U_x000C_@_x0007_ëà_x000E_$³%Àchñmx__x0010_À~ðV!i5@³Ó_x000E__x001E__*ÀírdA@_x0001_À¨õ_x0018_._x001E_@Or¡åÎ_x0001_.À_x0004_)ûj*ô?8_x001A_ª4_x001E_ò_x001C_@_x001A_+É_x0006_û¬#@,ô_x000F__x0002_H"À¸NL@Õd$@Ñ{_x0012_Óã_x0013_@rÍÕ©ðã?6_x0004_p-À) À_x001F_q°-_x0006_Àd-r¯åÝ_x0017_@®_x001E_¤2yß_x0007_@u½"q_x0013_±?£_x0016_ZèÇ_x0012_À_x0014_d×?_x000B__x0011_Ð_x0001_¤,À_x0016_¬lbñ¿_x0002__x0003_ûÙ¨­A0À&amp;V_x0004_eøý&amp;@@¶»_x0007_Ô_x0019_À¬`_x000E_|Ü¢û¿^¹x=?Å#@tD³_x0003_U_x001C_À¯í+¸¦Ò?Vò_x0016_61@ìóâ¹aø_x0016_@_x001A__A,ó_x000F_@xÙ;?²_x0017_@\Or°9ãð? ï_x0013_Ý_x001E_Àè÷í =2_x001E_ÀT_x0002_¼^}Ô0@µ]	_x0007_W !@_dGX_x0015_ÀZñB~sô4ÀIÑxq_x000E__x0015_@;_x0006_²ìQÇ_x0004_@U_x0007_O¢¾'Àýã_x0018_x_x001A_@_x0016_o'yÞ_x0019_%@	íJ_x0019_O2@íöé_x0017_æ_x001E_À _x0016_ô_x0008_3À	_d« À°GvÓÃ%Àµç;Î_x001B_ÀãÀ£Á)@Å-¤K_x001A__x0001_ ÀåÙZ_x0010__x0007__x0008_`_x0012_@úOT¢!ÀÏ´uCÜ1@éäÏ~ó-@Ä´µûö1@ü_x0007__x000D__x0014_n)@ _x0005_ß­. À÷ïtâ92À6NþÜ /@ÍHLË|û À :àè_x000D__x0001_ÀT²/ë'À¤V_x0017_"@tj÷õB®ä?x³g&lt;$%ê?[Tîµ§2ÀØ¹ó _x0004_A_x0008_@ã_x0012_µ½_x001A_{_x001F_@4á"m_x0017__x001C_0@òzýÁâó)ÀvMÇ&lt;'î_x001B_@¹äô"_x0014__x001B_â¿_x0006_s6 ý.À@?&amp;_x001B__x0012_Æ @ß)´í!ÿ?íÞ)¼no4ÀR½`hÀ½_x001E_À_x0012_fG®_x0019_@8_x000E_W÷¿®Ü¿ìÑ§fJ3@Xv_x001B_#¦î¿(µQG?_x0002__x0003_À_x0007__x000C_}OÐÅ&amp;@_x001D_m|µ$@Ô_x0014_gÎ_x001C_@B_x0004_¼èÏü?Ï_x001E_Èø|_x0010_@FÈO_x0018_ _x0019__x0016_À_x0002_Ê¹Î_x000F__x0017__x0018_@\û_x000B_Ú_x0001_@&lt;+-_x0013__x000E_RÒ¿z!É¡pj_x001C_@,êP_x0001_h_x000E_ô?@§pS¹_x0008_Àh¸çS_x0002__x001D_Àôc1Ë_x001E_Þ#À_x0002_,5íÃí,À_x0006_½}ÆÕ_x0014_ÀdY_x0005_s_x000F_*@â-&amp;Z¡_x001A_À_¹_x001D_hÓ_x001C_ÀÚ]íÈ)	ÀÕ_x0002_y%Õ¿øT	mèi_x001F_Àº_x0019_µ&gt;@_x000C__x001C_v_x0004__x0012_À&gt;Ö_x0012_å'_x0016_@ÚÇ_x000E_j_x001D_Ø*ÀPRÏ£kÈ$À=-_»G_x0016_@NÖOò_x0003__x0014_À|³UgÈ_x0017_À:vXàÅ[_x0014_À÷6=1_x0002__x0003_ôX2Àµ\êá _x0018_À_x001B_­ô­$_x000C_ù¿ÿ\4_x0017_È_x0007_@l?Ïí×- @kmíí#@AF_x000D_ÍÜ_x0012_@©®_x001B_»ú¸_x0012_@±1ô+ÀO3_x001E__x000B__x0017_2@|\«V&amp;@_x0002_ÔÿAR\"À*µsÿ_x0014_@/¢¶·_x0001__x001B_@þ¾"Ð_x0012_ä_x0019_À7¦ê[ç_x0010_ÀØ_x001B_øc#¬ü??_x001C_ÎD_x0015_2À$_x001A_;F{_x0019_@"_x0010_ysÑ®_x0016_@ôï]_x0002_L¼_x0018_@¢Õµ_x0011_@rO9_x0012__x001C_^_x0003_À_´ï)	@ªõR_x0018__x0013__x0016_@a-¡Ð_x0001__x0014__x000D_Àä_x0007_õ¨_x001E__x001B__x0010_@àc_x0014_Ýc4¿&gt;2P6Ð¹_x001F_ÀÌ ²~Zd£¿_ÀäY_x0002_å_x001A_À_x0013_[_l9S_x001B_@_x0001__x0004__x0019_Ë¥^&lt;Â.@F&amp;Ì_x0014_Ç¿×¢ë?ÓÀ_x0016_À aåªrö?_x000F_gÕ&amp;ãT_x0015_Ày_x001D_AÝ(@[{¨Þ!_x001A_@í_x0004__x0017_ÿ%3_x0013_Àô·`WsI_x000B_@kã^P_x0003__x000C_À+&amp;Þª)À`ò_x000D_ÄÖ4@Ý!ïO@À7@ ä_x000F__x001D_Ù¿Ì_x0017_áÐ À_x0002_¹Î_x000C_£_#@ïöÀæ+&gt;_x0017_À_x001A_ÌO±_x0016_$@_x0004_t¦Bä_x0008_@ã[ÙD3,&amp;À©Ñ_x000C_ÙÄ_x0010_À¤*µì_x0019_^_x001F_À(­À_x000F_J À½»Ã_x0017_ì"Àò|dMî_x0012_À[å×;_x000F__x001A_@_x0013_¿dm_x001A_À©@ªV³Ý¿ëò ð·x%@s{òPñ?@Ó¼å5À®n2t_x0004__x0010_·Ì_x0004_À&gt;´Jú0_x001D_À Vcã¹Õ_x000D_À.IìEbk_x0002_ÀnÍäEáö#ÀEK²V_x0017_P)@_x001D__x001F_´EÜ?_x001A_juæ_x0007_ß-@q1'_x0008_Á_x001B_@Þã]W»_x0005_,@_x0012_ü¤-@T~ÈØ_x0003_]ÿ?CÓ¸¶h1@ûà_x0018_ÆÞ§_x0019_@C*æ¢_x0001_Ç'ÀlJû+û1À¯2_x000B_ çT_x0012_Àz Óõm_x000E_À×\_x001B_Í2ï?nj±$úy_x001F_Àý¾½%_x0006_Àâ+[?_x001E_À÷_x0014_¡ºÇ_x000C_ÀØÅIÌ_x0015__x001D_Àá¾UQú=7À(ûÙ_x0014_&lt;_x0006_ÀñMyªf9@_x0014_,¼èEÖ_x0011_À8é­U²_x001B_@r_x0018_\_x0008_v!@;¦ÌÎf_x000F_À,	ä§ó_x0017_@_x0001__x0002_Öz³dÇj.Àe5E8ð8ã?)Æb^s­ò¿ø¸CQë*@_x0006_ðÆf_x0010_"@­)íÜ!_x0016_À"³Íµï\å?¦"ü¸|p#À"7Ô_x0008_à_x0014_À("wk_x000C_ù¿9amu(Ç_x0013_@69¯_x000E_UI_x0014_Àèß_x0008_oí_x0007_ÀZ2C´]_x0019_@[I:ºUu0@¡´Ö`_x0019_@øóKn_x001D_Â&amp;@´fá1-Ü4ÀJM _x0010_6k_x0019_ÀQj_*Ãð?	Î_x0012_úè?¾$ %_x0016_6ò?ô{è­8À_x000B_o'ÝO_x0015_Àe@cvn'@þ?0T_x0013__x001E_@&gt;k_x0011_²Çá?ÐÜ¡J*_x0013_ÀaÃ_x0007_À~Ê Àtk8&gt;_x0004_Æ?8©ºÎîÒ=@_x000B_Á_x001D_=_x0004__x000F_©_x001C_@Ø¨_x0017_÷_x0017_Àòéú_x0019__x001D_@Þ:¶Ü·_x0019_ÀsÇæÆ2,À\®åa,@_x000C_ÿö*÷3_x001D_@ïÈsÕK__x0017_À{_x000C_ÐjÃ_x0016_@âåi"¶_x0018_þ?Àþ±â_x001B__x000E_"@}üoXè¼"@x_x0001_nãÉ%À#ö_x0017_9IU&amp;ÀÎ-q«d[_x000B_@°_x0015__x000F_å!_x0013_@/vÛ_x0019_CÏ_x001A_@/MZÊ_x0005_¶ß¿[Õpo¡+@ïÈ_x0006_ÌS_x0015_@$×hþ_x001E_¯$ÀcIçÀû_x0016_@Ê¤çY_x0017_ã÷?áàÂ_x001E_Nç_x0011_@_x0007_µ*gÆ¤ð?ä_x0011_#OÎaÝ¿æ(y`w_x000D_@_x001B_	_x0003__x0002_n_x0002__x001A_À_x0008__x001D_NêÈ2À«+ðýÃÚ_x0010_@T©ä4vÿ?_x0006_K©è5a_x0014_@_x0006__x0007_ÛÛ_Ûú_x000C_@{_x0006_þô&gt;}1@ÙëÝW_x0018_ÀÏæ_½Z0ÀÊW»&amp;F_x0004_@_x0005_&lt;_x0012_+Ã-ÀÚÓ_x0011_5«_x0008_ ÀBÍ&gt;Ë÷L4@¾Üiñ'Àm!ò_x000E___x001B_.À¬_x0013_ÓlX_x0016_@§_x0002__x0014_!@ÒlOÇ_x0007_o_x001D_@óåI_x0019_]-ÀÔ_x0008_~Jï¾ó¿g_x0010_ßµ[Ø¿=í{O*À:$_x0012_/ _x0015_@ú¬H®3þ_x0013_@/ª6eJ_x0001_@oüaÕY#ÀÆnß4r_x0003_À³b~ñzM+À-ÖßN À§©ÇFâ3@ò_x0017_|²L'ÀºøßÞz(À%ÎäCûÛû¿d_x0015_ÅBw_x001E_ÀRâZÒ_x001C_ú¿lêxD5À¬¨_x0001__x0005_ÞZ_x001E_À_x0005_Q&lt;Ó_x001B__x0016_@_x000C_~úT"-@ø_x0013_=ýÐ65ÀR¹LF¢_x0015_@Z¿Ûm*@&amp;W90õ _x000E_À¹Ô_x0008_¶Aä¿Ö="Ôí§_x0013_ÀPX«õa_x0012_ÀÉÿ9_x000B__x000B_j(ÀØ_x0018_R»üN(À¬Ò	¯-P4ÀRMãÈÍz_x000B_@°îÿ£±á¿	/_(_x0014_@q÷_x0004_o_x0015_Æ_x0011_À5_x0003_k_x000B_VF(@Þý1Å õ?ïFN"ú'À]&gt;¿¤'ÀÞFÀ-80ÀRçS_x0004__x0010_56À4X%_x0010_'ÀïNF³_x0010_Ü_x001C_À¤L`IÓ0ÀOÔ¯_x001D_ñwá¿2_x000E_ãÚòQ+@	¨À_x000E_ãå$À([üÇ À_x0003_ _x0015_.³Ã_x0004_@Ð¾°ÅU_x0006__x0002_@_x0002__x0007_zdþ°	4+ÀAÍAAá#Àµ ýê[._x0001_@ùÒÄ¿_x000B_À_x0014_3Ñªf_x001B_À¸üøNYY_x000E_@õ|Cí2ÀçÀéx|'À&lt;ó_x000F_ç?_x0018__x000C_UfEJ&amp;ÀcwÕ&lt;$ÀÌ_x001A_û¿6@Ð	wK1-@0_x000B_Lª(_x0005__x0008_@_x0004_eÔ%î1À_x0006_C«UÇ_x0015_Àh_x0010__x0007_8´	'À/_x000B__x000E_Ñ-_x001B_@å8§O)ÀdR6_x001E__x000D_ÀFáwïK»_x001B_@_x0004_³ò_x001C_Èð¿&lt;@tÉf3@Ãwì=Æ_x0007_ó?6Aé´? :À_x0014_F"_x0010_¹~_x000C_@½L±±¤½#@ïs,'+@IÐè®Km"@Jh£_x0003_ÌÌ @ê]³YdD_x0015_@ç½Xd_x0006__x0007_#@Í\36'`Ý?G3¦_x001F__x0005_·-À)âW£_x000E_0@ë:éÚf_x0004_3@_x0017_e¿KôÅ_x001C_ÀE äO5ÿ¿_x0017_@8g]_x000D_-@_x0004_ï}æ1@¼_x001F_¥_x0019_Ä;%@_x0003_s²ÝàT_x0001_ÀXð%¼_x0001_3À_x0002_1þ§_x0012_í¿_x0003_V­&gt;_3@c#]É)@nE0m´ç¿Btö­gÆ_x000D_ÀúPØ&lt;&lt;_x0016_ÀÓdÝÑ»_ À\¥ßlz	À_x0006_:`Î¤Ñ5@ÅòÍu_x001D_@Zm~7TÛ?+6Å§¶*@üº^#40Ày àueÀ?¨ B_x000E__x0019_ ÀØÌ_x001D_©JãÜ¿£ÌfP¸_x0003_@ê_x0010_Åá·0@·ÛN_x000E_¾G_x0006_À_x001D_ùÅ·P(_x001F_@_x0004__x0005_Ü*¬hD_x0019_@X¼áº_x0010_@ë_x0001_Õ_x000B_@qP_x001B_û¬X$À¸|wóu?Ð_x0011_bI§_x000C_@2ÒØYü/@ò`~¿À4@@&gt;_x001F_Îû\_x0015_@BäT_x0017_J§3À&amp;ÙÎÇÏÁí?þ"¤&amp;v @cÛ_x001A_g_x001F_À_x0018_Ñ­©Íñ_x001E_ÀÔÓYM3ÀÝr_x001D__x0011_À£z_x001D__x0001_Àü]g5Ì#À_x000C__x0001_åüÝ¢#@Ôr_x0005_(_x0017_+Ð¿$°YvÇû_x0008_À_x000B_æ_x000B_½/_x0005_å?_x001F__x001F_©`ô_x0003_ÀbX©,à_x0002_À.2s'(ÀÃÍÿw»ò?.)mØ_x0011_@|Loñð!8@¦äÍÜaàÐ¿à@_x0019_aA*ÀM_´²8_x000D_@c2ûÿ_x0002__x0006__x001F_g"Àiê¤nòï¿löÇ_x0011_Ý_x0004_@_x001D_z8Ü_x0002_ð?:ý_x0012_»·_x0010_@_x0001_ä7=_x0002__x0010_@-uüqX À_x0012_enû¸_x001A_@r_x001E_µ_x000F_&gt; À_=TÒQò¿F-j9)À,A%+Ó¹_x000E_À[w2¦Úe4ÀàíÇDÂU)@Ým&amp;M×_x0016__x0013_Àï4ÿ(¹å_x0015_@¹_x000F_C#_x000E_Àá¸_x001E_0_x000D_@EÀUÃèv(ÀDÂ­_x0014_bo*À_x0011__x0019_®a[_x0004_ÀÈTcy§õ¿%Ôòy£k1@dà_x0001_Åø¿¢_x0003__x0005_Uq_x0017_@®3Ñ°Ön_x000F_@\ HN6õ?7´&lt;úï¿àÈ)"_x000F_Þ1ÀÖ,3_x000D_å/@¯Þ(a_x0011_@YÚÁg_x001E_@_x0001__x0002__x000E_ÅïLK¦)@yl_x001A_At_x000F_À_x0012_R¦Ç_x0019_?ð?iwoØW_x000C_@ÍÍÞ_x001C__x000D__x0014_@YÏÈó Àv2=ÛÝ4 @v¬}æév2@:µªP_x0010_Àx¯_x0016_ãÃë¿Tødâ·I,À¢	ùå72@³Rõýê¿@ÿ.60@`pã_x001B_5(_x0019_@BWú_x000D_Æ"@èÁüú_x0002_H_x0002_ÀÜ_x0004_¡³Óï_x0013_@öyÂ*×í&amp;@oK½ãC&amp;@1,Ë¡O_x001A_@¡³]Ö_x001A_@!¡¥v*ÀªMÓôiï¿`( åJµ_x000C_ÀºÎNKc_x0017__x0008_@ò_x001B_^'üÛ*@:_x001C__x000B_Bï0À2µG·_x0002_%ÀÔâï_x0008_6_x0001_ÀÂ&gt;_x0011_#5 @&amp;Þa`_x0004__x0005_ÌÎ"@ÙBX.`_x001F__x001A_À_x0008_)}H ï?Tß[²_x0019_#@ÓÍÌØò;ò¿ÆîÝ_x000F_SA,@ô_x0002_W_x0002_VÕ_x000F_@8ØÉ/@®©î(^É/@n&lt;¤Òøø.@n»_x0008__x0001_&amp;@~é-z_x0010_¼_x0011_@¤Ûü«&amp;@ÉÝ éJ_x0019_À;{zý\»_x0007_À_x001E_îP_x001E_DÂ#À/5ÿúSÝ)@NÄr_x0003_¼_x000E_À_x001E__x0006__x0001_Í_x0010__x0017_@ý_x001F_£oh_x0014_-@ÍV£Ä_x0014_@àxBïö6@q9k_x001A_!ëÎ¿L_x001F_²_x0018_·Ï_x001E_ÀÖ41{þ_x0018_À,±Û÷¦Aù¿¸ze@ _x001A_Ú?,¦÷IY_x0019_@&amp;º×Ö»À	@úa+_x0006_Ë!Àái(g_x001C__x0010_@_x0003_ãËÃb&gt;_x0007_@</t>
  </si>
  <si>
    <t>93c64855cd2813526ee0bf2d6f460166_x0002__x0007_a1_x000C_TÁä_x0007_ÀaÓ¶N¶U%@á_x000C__x0008_¨_x0019_i%@äs&lt;Fj_x000D_@ì.¦@ÌY_x001B_À_x0001_Ü)dþ?ñf~_x0007_,/À[è$"g_x0012_@ø ´±"@_x001F_æH_x000D_1ÀÊ)Ë_x0006_å_x000E_@f¦tÄáÌ¿R³z,³ @X"K_x0003_À§Ö	Cj_x000B__x0019_ÀN|]7|#À×pÉñ/í6À£t7Óæý:@HVÀe*_x0001_@*Ùý_x0005__x001A__x0004_À_x001F__x0014_N éÿ·?KD_x001A_Ûv&amp;»¿d_x0013_íä_x000D_à?²uo_x0004_g_x0008_ÀH5å&amp;u5À?L^¢N&gt;ú¿7þáú_x001F_ @p_Ø¼i_,@5!X`±"Àû¹Ó(!À&gt;ð&gt;QÞ_x0005_À_x0001__x0002__x0004_.'Àvõ_x0003_®Tã¿½ª:Q'$ÀnW_x000B__x0011_-ð¿Ä_x001C_Ó;·+@T$~-üü?m±Exµ+_x0011_ÀÕUô2ÀÍ_x0014_ÏÇÿ?2n"ÍÕä¿_x000E_º·»Y_x0011_Àh¸_x0010_n^.@)íÖ¿_x0008__x0011_À_x001D_×_x001C_Iñ¿êRLXò_x000B_@ÊâÎ%7 À^ø_x001E__x0008_5@_x0019_À_x0014_´ÂwÐÄ¿)þ7§¿_x0002_À¶_x001E_;_x0007_)@Ö_x0001_§M_x0003_I'@Ð*UJf/@r_x001D_ÄQuü4ÀWbç«x+4À&amp;_x001A_äÐ_x0006_@ß½Ì@©+À_x001E_RÓ(s_x0019_@~]á@Û]$ÀÿÅÇÄéÎ4@_x001D__x0005_ðO®_x001C_"Ào(Êø_x0019__x0005_À$¹ýðA'À_x0002__x0008__x0004_åxòm_x001F__x001B_ÀÒMOW$Ø_x001D_À0P_x0013_Ê,©_x0017_@ÛêT¨Æ_x0003_@r3a'_x0012_ @æsqÖ @ñå_x0007_¾*@DQ|_x0007_ñE4ÀÆÜ[|ø©0ÀÁ_x0017_Ò¦Emú¿ÊÀÃiÛØ_x0013_@zÄ§æ_x0010__x0005_$Àç/ÊÛþ?öÑëwûë_x000F_À_x0011_ö¬¸âÊ_x0016_Àî|@ßé_x0019_Àc6àUhr_x0013_@Æ)³_x0019_@Ò¼@÷±4@HyH _x0003_`_x0015_@­_x000F__x000E_iÌ"@,ô_x0019_usñ?Ò&gt;*U¡¾_x0010_À)þ_x001F_¥BR_x0016_@ôÞôÆ`õ¿À_x0015_§« @"Eyy7_x0001__x0016_À_x000B__¼]_x0007_5Ànü_x000F_¿¿®â?_x001C_Âº§ÃU_x001B_@ÓÎâ¹¼ó?_x0006_!§¦_x0001__x0004_º® @´.I~îû_x000E_À zT_x001B__x0012_ÀÅá¼#)À	cfqï$@{R³o$@_x000B_*_x0015_û[_x001D_À ct´_x0018_u_x0013_@Ê&gt;,Íð¿Ñ±U`Ù_x000F_@×&lt;+	¬_&amp;ÀõTÉÀz9_x0014_@S&amp;"&gt;;_x0018_ÀK¥YQ_x0003_ÀÖut_x0015_Öü¿µ(RxñË_x0012_@ÉÝã[,° À!0*_x0014_d®ò?Ðº¼ É_x0005_@[w_x0005_~_x0017_ñþ?wA_x001A_´`Ü(Àþ^_x0003_"]/@bFy$ÀáI?±6â¿ÐKü_x0013_ª_x0018_@0jó[hË	ÀûSê&amp;_x000B__x001A_@_x000E_§¸-_x000D_Àödô._x0002_&amp;À«|Ä¸æ¯#À&gt;a_x000C_^Çº)@Ü£~5Ë«í¿_x0001__x0003__x0002_é_x0017_+0_x001B_@_x0001_fe³án_x001B_@Å-_x001D__x0019_½È_x001A_À_x0016__x0006_s_x0004_Äg_x0004_ÀàÀf«d*ÀT¬ö¥_x000C___x0019_Àw¨ÝÚÖ¼?@v?TV}2À_x0006_(¾w~_x000D_À8v_x0003_Â¯Ü?n4&amp;Oº/@É-Å_x001D_X_x0005_@D¢ÔÚÁ,@h_x0019_à!#Ñ(À¸_x000F_îuá!@bìïë-À=¡!üè#@-y#[n,À_x0001__x0008_è®mW_x0010_@æ?×_x001A_Ô!¼?_x000E_Cû´$V*Àyö´i®_x0007_ÀÀ)/L©_x0019_À´¼X°_x0001_*@@§v_x001B_üè0ÀÃ`u_x0011_!'À¼5U!,_x0018_@§º&amp;¡æy7À8XÃ½Û_x0014_@_x001A__x001F_b@Àc_x0014_À´ÈÐ%×(@Ìåb_x0002__x0005_l @ö·²_x001B__x001B__x0014_@qév/"Àöj|_x001A_Óó_x001D_À_x0004_/Úuÿ_x0001_æ?d_x000F_NÊ]_x0006_À¥Ç±\N_x0007_À_x0018_4ÀØ_x0003_ã'@©e­ÙU_x0001_	@_x0016_õ,_x0003_@A¾®_x0001_â2ÀìC'_x0003__x000F_¤_x000E_@®3_x0010_{ý*À_Fä	Àô/½¼_x001A_À5_x001D_¥_x001A_ë*Àj3Hw'ÀèªçT!@*ÃßB'â!À¼ýÑôSæ_x0014_@¹bý_x001E_ê_x000E_@H_x0012_&lt;_x001B_ #@kµ±êç)À_x0018_gz||Ò_x001E_@ÿOç³)_x0019_Àâù_x000F_¤N?9@O·äÜ]&lt;_x0001_@(Ò"_x0015_Ö_x0013_À8bí[é-@:_x0001_#_x000F_@rZðÒLa_x001A_@_x000E_8§À­ _x0016_À_x0001_	Qq7]´ô'@¥P_x0002_5kñ_x001A_À|/n_x001D_[ú?:_x0004_Ý	/À]_x001C__x0019_¯=)ÀØã_x001F_µÐí0Àåmu{0ÀCòòf}úá? $G0r_x000B_.@G]_x0007_"&lt;_x001D_ñ?_x0016_2o&lt;_x001D__x000E_@½+_x0008_]Õ?Ð%åS0Óì¿¯§5rA_x000B_%@ºz_x0005_ù.&gt;3@Þ_x0016_S	_x0016_=!À[³T(¡$À_x0005_p¶»M	@ó]³_x000F_À_x0015__x000C_Âãº¨&amp;À¤rÇëm8@_x0003_Ék!þÓ¿G_x0011_Ous&amp;@°´¥TX%ÀÛÚ_x0006_2¸Ñ_x0004_À8_x0011_¾&amp;_x0016_Àpk[xöù¿-P»:¾_x0012_@_x001F_Ù¾Ê'@õÆKîø/÷¿ÎØú¦·ä_x0017_@^j÷_x0005__x000C_ÝU3@¡_x001D_ngpø±?"pþ&gt;ÊO%ÀÃ_x001B__x000E_Úa®_x0003_@ce_x000E__x001B__x0016__x0005_@_x0018_GÎà_x0010_@-ÔÎÍ_x000E_À"Æ7Õx_x0014_û¿ài¢_x0001_ó¿Õåïí_x001D_À_x000E_{)â»_x0002_$@\¦ä&amp;_x0004_ÀJÜõî¦!@_x0006_¤H¸ý9ñ?é_x0004_´Å¼¬*@¢_x0007_f÷-_x0010_@½_x000E_ ¤_x0016_@_x001D_Ä_x0013__x0016_2#@7QHX"@=õâÆK$_x0008_@YÅÖ+ÀÎÆD87@Iløç_x001F_%@ñ¼¼_x0005_@_x0019_*éÃ_x0002_î#ÀsD:_x0017__c6À_x0011_Ç&gt;	Ú @àÛXäB³ý?ÌcL¡,@Ñ=_x0001__x0002_p&lt;_x001D_Àb2_x0013_à_x000B_@Å*%_x0015_,[_x0010_@_x0001__x0006_¦g_x001D_õ«/À_x0003_òÍ!Eõ¿H¯IFw @¡Ø_x000C_f_x001D_ÿ_x0002_@ãîéoðÖå¿Ä¸_x0003_`N_x0011_ À_x0007_&amp;Þ_x000F___x001B_%À_x0004_ä&gt;k%Àéõà_x0015__x0007_Àà(ïaß0%@&amp;Þ&gt;Zã¶?ÞYÙf_x0017_"/@)ßNº_x0019_¥%@Y¨	^@_x0017_@:a?0Õ¤_x0017_@VÓÞÝ¬M_x0008_@»_x0014_¿¿ÿ{'@ \/j¢$À="g¤_x0007_í.À\ìÆX°_x0005_À°õ_x001E_ÀdÇ#@EZ¹R{£_x0002_@ßkÖ{D_x001E_-À=$ó_x0014__x0017__x001A_ÀÎP=?××1@_x001A_Û iPò_x001C_Àú_x0007__x0005_]_x001A_V_x0008_À¼rfÁ_x0018_0_x0017_ÀÚGwhÛ_x000B_Àµ¢EíKÖ_x0016_@¾hRñdà?dp9ù_x0004__x0005_ÚÓ$@°§j­ 4@Y&gt;`êAd3ÀÏêp¨ö¿Å»F@D_x0003_@O ÁF±BB@~_x001D_51E*@_x000F_(ïÂÄ"%ÀýÚÒ	êç_x0001_@¤Z­î­­-@_x0016_­ª¸F¨_x0010_ÀÒ7/_x0011__x001C_Õë?W]ôðÛ_x0005_@1exr3@'Z_x0007_)Þ1@ 8/=?JNù_x001F_÷2@_x0012_o¥»é_x0017__x001B_À_x0012_tä_x0010_·Ùå?`_x0010_ä³_x0012_ÀvG"þV_x0014_Àéig:ï_x0014_@èÜ»IäÜ ÀLàCCÃ_x001F_7ÀT88`_x000B_ÀrÜ_x001C_É"3@?kÛ#@Ù_x0018_a_x001A_û_x001C_À_x0011_ç_x0015_å/@*r¥b¿&gt;1@RgÌó_x0002_î¿"¡x_x0012_1À_x0008__x000B_9_x0004_eÂ_x001D_X_x0002_À_x001A_ö×;_x001B_À®ª¤«!9@_x0004_ÊÖlK#_x0013_ÀhãªmE+@Ä_x0002_ô_x001D_ú6.À÷óN_x000F_è 0ÀÀÑ6H_x001B_/ü¿&gt;å__x000E_(@Ä_x0003_	}ßð¿=tI_x0014_u¼_x0014_À_x000B_t0_x000E__x001A__x001A_@_x0002_À-K _x001B_ô¿ó _x001A_ äç_x0005_@ó%u_x0006_0_x0001_À²9	xmz"@&gt;lßH§1_x0006_@@¯¯Ç	@ÜE_x0017_Üc_x0002_À	xpØ³_x0012_ÀØkrÌÕ_x0007_À_x0018_vÙKã¿~$_x0018__x0004_Ý-Ý?ròô	¤_x0003_@¿N$¼_x0010_Àz½;¬_x001C_ÀÄÐÏ_x0017_*ÀûÃ_x0007_c-;@ä_x001B_jâ2­2À_x0017__x001D__x001B_&lt;_x001E__x0015_ÀbæÏ9^_x0016_À_x001E__x000B_ï_x0001__x0006_»_x000E__x000D_@Ri_x0015_Z_x0007_¤4Àî©%_x000F__x0015_)À_x000D_É_x0003_¦´!@!×Á{©À_x0005_@,µ_x0015_­¢_x0007_@ð6_x0008_ÇÐ2À_®Ð¯·_x001A_'@	_x0015_-?_x0019_¦_x0004_Àqa6Ë_x0002_@³ö_x0007__x0005__x0014_ÀtußÓ5!Àz_lÜ	_x001C_Àðî6_x0019_°Ë¿ÁBÈ_x001B_¤5ÀeoÞÑ)À®t$òVf_x0014_@tâ_x000B_:_x0005__x0015_@¢ö(=£Ö+ÀöçØ³_x0013_Å!Àª_x0017_7â!ÀöÝd¼ý_x001A_@_x000D_Â_õãgü?ú(­ªt£_x001A_@_x0016_w÷ËY_x001D_@H¥íÓ_x000F__x0016_&amp;@A_x0015_(_x000D_L_x0018_@TOÇOTê_x0007_@úKnº_x001D_2À£9ÙÞw_x0004_@ú_x0003_R'	ú0ÀÈá"Ð+À_x0001__x0004_ö_x0003_?_x0013_Ò"ÀÓùºäÏú-ÀÄ_x000C__x000C_a ¿_x0018_À_x001D_®¯_x0001_P1ÀÜþy@Ä·%@øY?¦Ôm!@x_x0002_u4¼Î_x0014_ÀàeÚ#/@*&amp;G¨_x0008_@4«CH·W_x001E_À_x0002_ï¾&gt;³!_x001B_À_x001A_Û_ý_x0013_ ÀÓð_x0011_G_x0007_ï_x0018_ÀjäõÇ_x0015_0@´©ÝÁ}_x0016_@ÐS_x0019_j¨0@÷R_x0010_x_x0015_@_x000E_}Î_x0011_}Û.À´ç_x0014_Hw)Àî?µ_x0005_Àçy59,@ÎN%7ð_x000F_$Àæ`m_x0008__x0006_/À®vzN-Ào·_x0008_Ø%À`u=_x001C_#À_x001E_=ð¢_x0003_o#@a¬Â!|%À@o×Ùâ.@Tv©¬³_x001C_ÀFd_x0013_­+É @ÎìÐ_x0001__x0003_¶Öõ?órh0_x0013_;ÀB!&lt;Që_x0002_ÀX'cFT_x0007_@-_x0013_^!ì+@_x001A_¹h¨ "ÀÆ_x0001_·_x0002__x001A_ô¿ªT!º'	+@ º=e&gt;_x001E_@ÕÕ4¬&gt;Éê?°ÅÍ¬_x000E_@¾¢Fw4@êãÑ¨_x001B__x001B_@f '2_x0008__x0006_Àlè¯R#_x0015_@\&lt;¡K¡Z_x0012_À ØO¤_x0006_@_x0016_ØÉëp&amp;À_x0017_yLüY!_x0019_@oö}å&amp;Àÿöþ_x0001__x000B_±_x0003_Àª_x0004_±_x0011_xE_x0013_@8_x0012_+ÕS"!À¼ ¾$y_x001B_À Â`.¾P.À÷pª_x0013_F /@?_x001C__x0019__x001A_s_x0014_À*$¿½äá¿G_x0008_:×)êð¿E_x0018_½G_x0001_w_x0011_À_x001A_^««$À¢ªB7rý)À_x0002__x0005_/_x0015_)*_x0017_¤_x0015_Àä :n_x0019_@¸x½OÀ;8@_x000F_¼_x0016_³l¢+À´aþÒAO!ÀïCiõ³´_x0013_Àh¼PL¢_x0019_ÀDÒóa_x000C_ @ìî 9_x001C_I!@_x0014_LI"s_x000F_)@e´`Ä#í)À_x000E_¨H¦k_x0004_@Èê;¿ÞH(@N³ã_x000B__x0014_g_x0013_ÀG_x0007_Ý_x000D_&gt;_x0003_À?+Gé¯yý?ÏHÂS#À^i_S_x0013_.ð?ß_x000F_ØFyæ?b:Ïb!À®­_x001D_ÎÍlð¿0CHífî_x0005_@_x0018_úÚÔ_x0010_ø?%_x0013_Â²aÛ+@ê_x000D_beMÏ_x000B_À95\Îí%_x0017_Àù_x0002_ÀtÃ^)À6_4":_x0008_@V_x0001_ã®V_x001B_@_x000B_-JWlÐú?ÎX=&lt;/_x0014_@lçï_x0002__x0006__x0007_c_x0018_ÀÆ]4Dh·'@^åÇØE#ÀãîbÏ*á_x0018_Àõ²2_x000C_ _x0003_0Ày	¢M_x0001_'À²Â%G_x0001_u"@¡®×è_x000C_m_x0015_@÷ÿ2ºCS/@_x0001__x0001_ÀNè?°GNå$Ä_x000B_@0Ê÷!_x0008_À_x0016_!%[Ü"@)_x001D_À/§á @"*­µâ!@B_x0004_ À­1ÀÔ]¡D_x000E_0À_x0011_Pèù_x001D_]Ù¿k"+Öã%@¾8N_x0001_µ&gt;×¿×Ñ}_x000D_ª_x001B_)À._x0008_;_x0016_CÖ$ÀR)­8t!@1\8D_x0005_@_x000C_TçIé_x001D_@&gt;ý´¥­%@ jUUÔ*@,·¢ã_x001A_@_x000C__x0012_±M-À_x001D_v_x0005__x0002__x001E__x000E__x001E_@èU&lt;Ê/\_x0005_@ÕG_x0018_ÄLã0@_x0001__x0006_Ø_x0018_Å+_x001C_xà¿ë³)"Àön7#N_x0012__x0003_Ày|KO_x001A_@_x0013_g'_x001D_3×_x0018_@ÃãJÊr¿'@ìÆ_x0004__x0010_¹4@ïöNh,ª_x0017_À6_x001B_&amp;»hô¿';¿_x0010_{_x0004_À^¨1_x0011_?	À,h?ÃCx_x0003_@vsð;~7*@_x001C_P±uA£_x0012_À#'2Uc$À=Îóÿ¿vÔ&gt;=D(ÀÉäö¹W_x0001_@iÅ´ï¦°_x001A_À_x001A_^««kÿ_x000E_@2_x001E_ê_x0011_ª_x0012__x0011_@èi&lt;Z0@g^bÏ3À°èã´qÏ_x0010_À_x0001_f%z_x0005_@-Beíÿ+À}`)þ±!ÀÊÕ_x0002__x001E_Ö_x0010_@väRh¤_x001D_@_x000F_aW×Í_x000D__x0016_@w¼A_x0015_zJ_x0010_@®".Ä_x0002__x0003_v#@ã×Å4¦_x0015_@°ß[_x0001__x0012_@&amp;N_x0018_ª/À_x001A_Øj_x001A_]`:@_x001E_ð¹&amp;ñ?kÁ?bþ?&gt;Â÷æ'^_x0012_@ üT_x0003_Ìw_x0005_ÀH_x0003_øL_x0003_í?èãTNÆúö¿.qO_x000B_¶ë_x0017_ÀÔKK6³_x0014_@¤ð2AÕ_x0006_À%¨Ax#@¬1ûÛÆ?Oi©9¨_x001A_À¯ì1_x0011_æ4ÀÁ_x0016_Dîm&amp;À,·D­'@ä Ùþ»/#À_x0005_Õ,_x000B_ _x000F_À"¸(Is_x0019_À÷±Å¡3Â?¿c%ú_x0015_b'ÀZö6eÚÐ?_x0003_])iÀõ"À-#ØÌÞÌ¿k á_x0011_C @àÖÖø8c_x0011_ÀÖYéÃÚx7@QÇ½_x000B_uÒ_x000B_@_x0003__x0004_ÁOhå¸*ÀÎ&amp;ìZó{2@ÞAèG]_x001C_@¢ûl5Ê¸_x0013_@3bùbw_x0010_@È_x0001_¬_x001E_í4@lÍá&amp;À6_x001F_§%$j_x0016_@de¦¿ñ¿¸¢|à_x0017_g	@N£x í9@p~AüW7ÀJ{_x000F_åâH#@Â_x000C_¬®77_x0016_@pÄ_x0017_z9¯_x001F_@Â]þ#Óc$À~lvk¹_x0018_@]÷Ó@$@_x0004__x001F_?¯._x001A_À_x0001_/ó_x000F_Ô_x0011_@T×þ]_x001E_ç;@{_x0004_,ø?_x0014_ñ_x0015__x0017_£1@_x001C_ÉbÙX_x0004_ÀPòïE*À_x0012_ûÅÊ @ð]=8,À_x0014_ßId®Þ_x0005_@ømãrCí À_x0002_Ñ^¯%ÀØ»·ÃÐÍ_x0018_À¬ð_x0016__x0001__x0005_Ñ#ö?¢i&lt;ÒP_x000E_7@8]-æmæ?Y8T¨_x0013_@N9¤E_x0007__x001D__x0003_À]¥eþñè¿I9É¸)ÀÕç¤]aé @_x000D_øÝ$¹"&amp;ÀTj0¯j)@H¼YÍz$@}Xy5á,@Äj0_x000B_(@&amp;ÀYè_x000E__x0004_·pÿ¿_x0008_5¶§Å|9Àè±8Q#.À©_x001D_á'YH7ÀV8Õb_x0008_ÀP»z_x0011_[$@_x0012_Ø\ëª~_x0007_@[2_x0012_¤ö)À-Õ~pk @2&lt;w0÷hÕ¿Xâ¥Oü_x0010_@æR_x0004_­âQß¿ý?e_x0013__x0018_@VU#¿_x0002_ú_x0014_@hDÊd_x0004__x000F_@½=º3._x0003_À¶øìXÎ'@V1_x0012_iB&amp;@ò_x001D_¸ä_x001B_¨"@_x0005__x0006_D[¾a!@¼)_x0014_µÌ.À÷?b #ø_x0012_À»_x001E_ZG=_x001A_ÀVy_x0018_pÕüõ¿^kßÔ Àz&lt;}y_x0001__x0019_(Àî_x001B_;_x0004__x0013_@|_x001B__x0010_ä¨û¿âká}D9@_x0017_@õ_x0010_Ny,@Õ_x0011_ôQ×â¿_x001D_l|MÒú¿uwª¢Û8+ÀA']Rn%@ps_x0019_¦¥!@_x0001_»%¦Q_x001E_À_x001A_4i_x0005__x0011__x0003_Àj_x0018_¸à_x0013_ÀtA_x0004_¥ñ¿Ä?D_x0017_0#@J¢Û%@3gt¶®Þ_x000C_À´ývTv_x0002_@_x001E_ÚÝ¶¬2À_x0010_fbï_x0017__x000E_@n[D§Ú_x0007_À;¥ _x0013_*@_x0007__x0008__b;X_x001A_ÀÛ¦h%@_x0016_¤_x0019_ûû?êw®¶_x0003__x0007__x0010_$*ÀN$i_x0002__x0012_.@2³Y_x0011_`_x001D_@á_x000B_*Ú&amp;_x0018_ÀÚ-«×ñ)@(ePM¨K	ÀÎRÎ/ã_x0007_Àt_x000E_¯_x001A_R¯¿jd'íô_x0006_ÀZ5o|i¼(@_x0014__x0018_H2ÏÜ+À6oë	æ+À_x0012__x000C_«_x0003_cóü?zK_x000E_asà_x0014_@$¢'åÑ_x0018_@îÝã½ò_x000B_Àïþzão._x000E_@t#;_x0016__x0005__x0017_@¨u_x001F_¢E¯(@$;þ»_x0012_²¿×¤¦M_x001F__x001F_@üFñ^Ü&gt;_x0012_@Z´R_x0001__x0011_÷¿%¤D8½+@Ómä£oØ_x0017_ÀZJ#ºß_'À¡?µgã]%@]Xg_x0014__x0010__x0007_À_x0004_%ÈÐ¥_x0010_Àt_x0018_Ï6¦¬&amp;ÀFZ+_x001D__x0015_@Jþã_x0019__ý?_x0004__x0006__x001A_&lt;@T_x0010__x0002_@6kÙNæà?:EQ^*@¤LO=u_x0019__x0001_À_x0016_ÉÝ\ü$À_x0017_¡)æ£_x0012_@EÝÜçQ"@ ªÐõ.@ØÏÅÿ½0À/õá°¸_x001C_5À_x0015_ÒËö1_x0011_@Ãí-ãoå_x000E_ÀV_x001A_y4ÒË_x0005_ÀÖÈÛ \Î"ÀXg©+àWÿ¿(ÀÐ*_x001C_¯+@×«þÒ_x001E_!Àõ_x0017_÷g$	@6_x0005__x000C_¤_x0013_@zGøGA_x001D_à?»_x0007__x0007_\ªP"À/Õî~t_x0014_@-fccå#@~."¦s'ÀÈ]ç9+À_x0003_	ÝÔr³5@ùí=&lt;?_x0006_@¼¿Âg_x000D_ÀCäÄÇù_x0019_À½Xå½qÅ(ÀÄÄ_x000E_ø¬_x0013_@_M_x001B__x0001__x0005_·)_x001C_@ý_x0014__x001D_j @_x0010__x0003_9R@À:3ÜÀ_x001C__x0019_@A`ôÏV_x000F_3@ë&amp;ÈÊÃÙ!@Õ#u# ê_x001F_À,[._x001C__x0004_%À3Ð_x0008_¯á'@h_x0014_3_x0006_Æ/@	õ_x000C_ÍV#À%¢Â_x001F__x0013_À_x0002_§YÄ.@r¥_x001F_ @â	D{_x0002_!@¢¾ÙM¥_x001E_ÀO	»_x0004_|ö&amp;ÀöUß2}_x0004__x0018_@ôàãÚ_x0004_ÀP&lt;6ËG_x001A_À)_x0005_î®_x0005__x0010_@ò¡_x001D_ûYã_x0015_ÀrëÛ»x|_x0008_@En_x000F_¨ÐX!@_x0011_µª^KÃ_x001C_ÀAl¾_x0007_D_x001B_/À6òõW_x0017_~Á¿ãL%lÉ+@ä¢Á9¢_x0004_@@·«à_x0016_/&amp;@Ì¬0B+À´íðñô;!@_x0005__x0008_xæ¼ºØ6ÀÚ÷VwÆJ2@´%_x0014_xy_x0012__x0019_@zÃBÙìù?k_x0002_§!e_x0010_À]J@B¾%@)÷úd0_x0014_Àe¡_x001C_&amp;#9ÀI«_x0001_ëV1_x0019_ÀÄf çL_x0008_À_x0017__x000B_F@l_x000B_@ý_x0014_rI&lt;1À&gt;Ñzs5@0xãS_x0008_	_x000E_ÀÑ¼ý^s&amp;@~KË_x0002_·³&amp;À_x0018_¹!D^s$ÀiÝcáã\4@#íÎ)@,à_x0004_/_x0006_á3À_x0008_Bà_x0005_^6_x001A_@Ì_x001F_&gt;_x0013_&amp;ÀfÉM#_x000D_`_x0013_Àæñ~CJõ5@¬_x0007_eº§_x0013_@^_x0005_¥fÓT0À_x0017__x0003_Úè¸$À¢s{¹bÑ¿â_x0006_ú§Ó7À«çÅbc_x0017_À=$¢í_x0019_@ _x0011_J¾_x0001__x0003_Ö~µ?=_x0006__x0019_xu_x0002_ÀïÜù_x0012_Y_x0019_À_x001B_ûö^h*À]~AJ´æ_x001C_ÀQ*·àÌY%@­e_x001C_BY_x0013_À²_x0016_U:Ðö¿Ü"ÝÝ2Þ?ã(ôº¦¼3À\_x001E_x²_x001B_3@ªð¤ç¢Iô?ã_x0007_¦Ìw6@á._x000E_Wb¿_x0002_Àå%¢uD_x001A_@@½*½Uó?_x0006_±_x0003_5~!@@È.æR"ÀZºâ9Ñ_x0013_Àør¢V N_x0001_@@{á_x0019_Z!ÀÉPµG8_x0003_&amp;ÀÔz±	³	@£'ÙÕ_x000D_ç_x000C_@¢ïZ#'_x000C_@ò`@ó1@%-Gþ_·)Àc_x0013_n ðþü?ô¢_x0002__x000B_+Ê8@cJb$_e+@_x000C_¤\­_x0001__x0017_ÀÄ]b¾1_x0019_À_x0002__x0003_)äåoóx_x001B_@_x0015_¤8ßRn)Àþu_x001B_Ù­«_x000B_@ï²a¡¾+*ÀfòîþÄI_x001B_@8_x0004_b_QÓ¿8ª_x0016_UjÖ_x001E_À_x0019_^-_x0014_` @Í/¦%-!À­ª_x0015_ô_x0019_Àf+«µµ:@Í_x0004__x0006_æû¿_x001D_£"¿a?@FWx_x001E_&gt;Á_x0013_Àz_x001B_ºk}_x0011_À¢=Mò#@ñ._x000E_=&amp;0@Lé½j¡}_x0006_À_x0003_ _x0003_!v.À!i_x0001_¨Þ_x001E_ÀÄø=¨_x0004_¿+Àê¶_x0003_H_x000B_À®*_x0012_&amp;µ,_x0016_@Ç!Õ|·$+Àòæ{_x0008_ÀR/àéË|÷?Ï:ô_x000C_9_x0015_À_x000F_`y¢Q1@2þh_x0007__x001D_¸2ÀÚaö3ÒM"@è¨òÿ!_x0010_ÀÙÊA_x0003__x0007_É46@y¬âå_x0018_*_x0010_À"hèÄ6ÀiòV~4_x0012_6Àæ_x0019_¶ó|Ø-@_x000E_ÿb¶)@_x0015__x000C__x000F_p?"@æýÏÍâÅ_x0014_ÀX´Po((@_x0014_[Î¹_x000D__x0011_@"ô&amp;GZû_x001D_ÀCU¼J_x0012_À¶÷_x000B_yh*ÀÉÞÁt2þ_x001E_@4¥D×_x0005_H_x0004_À¬AöÐøm#ÀÃüùUoa_x0013_@×Ì1¼Dz!@&lt;_x0019_3ÒÜ @_x0005_Öô_x000F_¿«:@¨­`(ë½_x001A_@;¹µlØÑ_x0012_@Æ_x000D_»_x0003__x0006__x0015_À| _x0001_ç°_x0013_À_x0011_Qþs2 @*fqxNüê?_x0017__x0002__x001D_ðä_x0007__x0016_Àj_x0011_e¦_x001A_ä¿_x0019_VRnP6-Àîö¢_x001B_å£_x0018_@Õ_)Ý2@»6Xö_x0011_@_x0001__x0003_óo?ñÒ¿%ÀÔRYHsF_x0015_À_x0017_óÉÝÆ°_x0011_À_x0016_ú_x001D_¾1À_x0002_¶_x000D_6_x0017_Àw_x0005_®D_x0017_Àv¨¬6_x001F_)@Zv_x0002_Ñºa+ÀÇ_x0003_nkÖ®ù?Ó÷fÆF$ÀFkAQÍø?àÂÈØ_x000B_ì+ÀCÆ1ª0À&gt;ûåÊ¹+ÀøÅdü²l_x001E_À{ß_x0014_øb,À0Î'_x0002_á¿ß,J_x0019_@_x0014_åq¢¸&amp;í?èç;Ïä¿ÜvG?"g_x000D_@È0XÅ_x0011_!ÀùBrïM_x0012_ÿ¿¼Ó"_x0005_Ý'_x0003_À	_x0008_Ä»3¢ë¿]Ì 1ô!Àu"²!_x000B_#@È¹© @v_x0014_`/Ä"ÀÁEèÍfý/Àbuò_x001A__x0015__x0014_ÀÊn_x001D_À_x0001__x0003__x0011_g"@7Î½D(ÀOë_x0002_Èü¿U®]y}_x0011_@|2ºi¼_x000B_ÀóîÝÄ_x000B_1À4Ã_x001A_m_x0019_3ÀúzµÐÆ3_x0015_@_x0002__x000C__x0018__x001B_ç_x000D__x000D_À_x0014_qÚw¦_x0010_@ÚAeþ»X,À_x0007_èàýþ£_x0005_@_x000C_½ð_x0004_4¹_x0018_ÀÎÎÙÜ3@_x001F_DÚü)@§´ã-f_x001B_@GEÈ5_x0003_0@ëðs_x001D_|eù?`_x000C_mô/_x001A_@§}ó%±È_x0006_@6¥ÿ1_x000B__x000F_.Àîz/s )À­»_x000C_P÷9-@_x0003_uËã_x0011_À¬#mã_x0011__x0013_@Ñ±÷,_x000C_=_x001E_À.&lt;¾Qa	ÀÞÁAäBv3Àÿ0_x0014__x0002_ØO_x001A_ÀäB¼R~¡1ÀÑ5¶_x001A__x0004_(ÀÄ 3´_x0016_Ký¿_x0002__x0005_jGTý?t_x0005_?_x0015_ÀEºUÎ_x0019_@»¤©=7D)@	pE+@¼8_x0017__x000E__x0013_À_x000C__x0019_ZÎ³_x000D_/@p½AÌí_x001E_@Ê_x000E_I_x0018_­¨$@ðÍ.S1@èF+{xï¿Oõ(°Ú÷¿°0'¶_x0004_@W_x0003__x0019_sÊ_x000E_®?|?Ñ}E_x0013__x0017_ÀªbDëgq_x0001_@¾Á&gt;ùCá?3HKL0@í£g^Iõí¿·~o¦Ù?ªât2ú0@«%öÛV)ÀÉÏ_x0011__x0012_½ À\_x0005_H«¿C³?è"}_x0017_`'@6Nýÿû2Àíh|_x001C_(@_x000B_£\ñ?öû_x000F_\g#ÀEÄ×¡+@ïû41®e_x0010_@ÞÊÐ_x0002__x0005__x0007_è¢ @XjsöK_x001A_9@ê¸¡¾2#ÀV4x¿3Ü¿ëq_x000C_X_x0011_@u^£_x001C_a(À&lt;ûæ×då¿ö:Ó_x0016_Ðã2@¤ Þ¨G_x0006_ÀæYNÈúß_x0005_@dTn$1_x000E__x0015_À m©Áq'À£W_x0003_ ~T)À(£Å|!Às_x001E_Jé_x0013_À4`¡È\Ï,@æ§fV_x0013_»1@b!Â¥¾¹2À2£Ã`·_x0006_Ð¿7k_x001E__x0001_Ó_x0005_@üÓ!»É_x001A_@ïç_x0017_Å_x000D_Z_x000F_ÀÉ_x001A__x0016_aR4_x0013_Àìm	_x0019_.g)ÀwKHZp_x000E_@sß_x0002_Ö®þ·¿t°ê$@7­#²²#ÀGyehã3Àd_x000D_v[ä`_x000D_À_x0011__x0004_:¾}O1À_x001E_Ânø_x0006_]_x0002_@_x0005__x0006__x0012_ÈÔ§_x000E_å_x000D_@ÓE§_x001E__x0006__x0010_,À_x0002_e´º.@zý`{'_x0010_@_x001E_Úø_x0006__x001E_P	@è_x0002_R1®|_x0004_@µ_x0011_ÉRúm_x0006_@_x001E_î_x001E_&lt;&lt;@_x0016_8âOÆ¿ÐÛ¹H_x0007_¦_x001B_@q©_x000E_eÙaç¿Çw` ß?q_x000D_&amp;en-@T6B'1À_x001C_¡Üp¶_x0008_@Bår_x0005_þN_x0010_@H¸Ð_x001A_MÀ/À"_x0001_Òïö(@Ð÷Çá;þ¿*µ#Örª_x001E_@]/Î²C_x0012_À.×lÚ_x000F_ÀhB_x001E_oÚ?_x0002__x0001_jXð¿_x000B_j'_x0019_b_x000C_@ößw¨_x0008__x0015_@Éÿ%ËC_x001A_ÀÕöên_x0017_À_x001C_ÀÝãâ_x0003_À©jûÌÃ?Òl_x000F_µE/@3ý«5_x0001__x0003__x0001_"_x0011_À"~;ò,_x000C_À~AãÒÔÞã¿^(a&gt;N¥¿]_x0012_´_x0008_Ã_x0019_ú?Ô_x001A_j×_x0010_ÀYÜ_x0013_L6@ëüõ_Rn_x0003_À:û_x001C_åæ$@ªçbT$_x000E_@òeºk_x0017_"ð¿B_x0016_¶_x0001_ßÚ_x001B_@¾ógÐI_x000D_À=_x001E_hbg®_x0015_À7_x0005_ný_x001C__x000C__x0017_ÀÎ@Î5Ó!ÀVE_x0008_2.@+re¯"F_x001B_ÀÁ së|_x001E_À_x0016_&gt;&gt;\¸(@Ãv_x0013_ú_x000D__x0013_@-ºú¿_x000F__x0018_bx_x0002_)À3´2(ú?Î_x0015_ã\Ò_x0002_@êãðo]é*Àù_x0012__x001A_¦ñ?_x0002_TQíWñ!À_x0012_«Ãº¾4Àl¢¨_x001B_V_x001A_@ä_x0006_Ë$½vö¿Ý	b8¹ã?_x0005_	 }³Êß_x0001_ÀpAßÿÙ#ÀFøõ«¿Ø¿rokz8þ_x0017_ÀYð_x0004_þ_x0019_Ü_x0008_ÀÉ©%	ÁFé¿&amp;½tC#@_x0004_ÇBvÞ)ÀQ^è	%_x001D_@òÛ_x0011__x000E_ÀÃW$HÑ¿ã0 _x0007_¨!Àö¸Dx_x000C_Àd½`_x000D_¥_x0006__x0002_À®à#aÐ_x0013_@_x000E_Ö?ôY#_x0016_;_x0018_@F§`Wç&amp;@È3èó_x0002_@yÇ_x000F_·4_x0014_@êÀA¶_x0003_ä¿tÙE	û_x0016_ÀºÑëÎñ¢ë?_x0002_`_x0010_Nñ _x0014_ÀÄ¼c_x0004_!@¶E,w¹_x0011_@F)Î_x0014_Ðÿ¿ÐÞaÚþ%@áÄ_x001F_t/@2íZáu½_x001D_@Ø¤YM_x0017_@ù_x001B_cÍ_x0002__x0003__x0019_ä_x001F_@ÈØ Ìèþ¿ÎâQ°j_x001F_@i_x001E_t_x0002_!_x0019_ÀF+Ùº§Hú¿ _x000B_V|_x001D__x0014_@âÕì®¶é¿ÖW÷/_x0018_À_x0004_M_x0012_ð[ð'@_x0006_AÌÙõõ?Ùè_x0007_2"@$¶_x0012_+c.@_x000E_÷a;p)@_x001B_y¾ï_x0010_@ßBÃË?þ¿ô_x0019_@o_x0002_Àsî°¶üØ_x001F_À´v(!g%À­¥_x001C_.wú_x001C_@2oÿ"@­X_x0019_3_ì? @J».¾;À2äí_x000D_bâ_x000F_@ð@Æ]_x0001__x001E_@¸c¢Q_x0011_ý!@OÎ	(@;oÎËéñ_x0006_@º_x0016_`-ô_x0018_@7Øü¶Yú_x0012_Àx_x0018_©¦Ó_x0001_@Â;ûú_x0002__x0001_@h_x000D__x000D_ñn&amp;@_x0002_	@_x0017_Ás¯«ø?íDü5W2@_x0016__x000F_&gt;"_x0015_1@	àGG_x0005_À7_x0003_EÌx_x0001_@jÞlÿ¢÷5À_õR£3ì?!N¨È_x0017__x000D_%ÀD _x000D_×éP_x0008_@/}jÐf_x0008_!@H%+l¾ô¿_x001E_?9èqé@@.qw®_x0011_À&lt;_x001C_TUÅA_x0011_À0_x0018_B._x000F_T_x000B_@êÉ,iÁß%@°qÕ@5_x0008_À\F+i ùó?0c=hòHý?f¸ù!À_x0004_¥'à_x0007__x0019_Àr_x0006_Ö?AÇ¢¯©,@æDº×øÂ_x000C_ÀâùÁÅ3_x001E_@_x0008_am×"ÀL_x0016_Éß&amp;@_x0015__x0006_4_x001C_?ç?W(._x001F_é,1À(EHÈ_x001F_@êû¯]»ü?_x0018_Â_x0004__x0005_o2Ày5 q_x0019_@_x001D__x0001_¼r[÷#@3qêàz)@nrb!¾_x000F_@ì{e$_x0005_@J¾ÿ_x0002_h»÷¿fE¦Öúî¼¿ÐÛÈY²6À%!4]/2@l1ÓÆ_x0012_ÀFëw¦àt_x0017_@ð²Cm_x0017__x001F_ÀÇ×4ÑÉ|_x001A_@ÎA²LÑ_x0017_0À6³Pé«þ¿Ã»d_x0016_Àµfz}°Õ!@ÄæA%ç;_x000B_@Ú·_x001F_åw&amp;À6»Øs_x001E_."@±ºè_x000E__x001D__x0003_@_x001A___x0017_4"b%ÀDAÑv!À|RûÀ×&lt;	@[Iv7pé¿Ä_x0015_^0iþ¿½I7¸@§_x001C_Àøª-k_x001F_Àú©_x0016_Rñ_x0012_0À_x0010_£{_x001A_ûð_x000D_À¢ìa«°W#@_x0004__x0006_ª®í_x001C_¾	À_x0005_ìp_x000C_f7ö¿º_x0010__x0016_äý¿©Jå_x0017_Ã$ÀÜºËÓ*Ñ_x001B_À¡(¨ûH_x001B_ÀÊE_x001E_í9&gt;_x0011_@a/GOÝ_x0016_À@rs_x0010_D_x0014_ÀbOúÖÒµ_x0016_@Ø©î#B_x0011_4À_x000F_ÉÉ_x001D_Õ_x0010_À§Ñ~Â+Àpp É*@9I^&amp;´_x001E_À)B­/Ý_x0003_À*õsG_x001D_@æ_x0005__x0018__x001E_-_x0012_@_x0010_I¾/N5ÀOoc¹Ýù¿â=ao_x0005_P_x0013_À_x0010_ämÏ_x001B__x0019__x001B_@ri¶-ï"+@¬Þ_x0010_ø_x001C_þ%ÀK_x0016_ «Üæ"@g_x0014__x001B_õÈ+_x0005_@_x0002_ÈÄ&amp;öõ¿@KMi_x000B_&gt;_x001B_@[_x001F_é_x0018_ç @x[x¢ª_x0005__x0019_Àó_x0001_;Æ¨t1Àzyý{_x0002__x0003_S¡#À_x0017_"î'_x0003__x001D_Àüh_x000F_O:_x001A__x0003_@B_x001C_y4z²5À»0E\Åõ_x0017_@×_x0011_Eü_x0013__x0016_@«ÛG_x0011_¿ª_x0006_ÀöFùÿ_x0013__x001A_À7ð_x0001_Dóo5Às#²Uï%@éSÇ×¯q"@¯l:îzbË¿Q_x001C_P_x0011_;'@¡ª²_x0013__x001B_	@ñÞÌ±_x0013__x0016_À4»Õö$@!_x000E_¯Èé_x001E_$@þ+wéº_x0017_@§YÏ_x0002_10@ÔfÍ¼_x000F_.À¯_x0003_7_x0014_Lv!À¶@_b_x0016_À_x001E_Ãvv»ñ_x0007_@À¡£ú¬þ?mØ¨]òÃ_x000F_ÀÑJÓ¾Ö,@T_x000F_[_x001E__x001E_À_x0016_e_x0013__x0019_TAï¿»»kÌH¹_x0016_Àì³®é¿#@_eªªÊþ_x0001_ÀØCY¸ê|_x0018_À_x0004__x0005_QáPï»5@@&gt;EUÛ[_x0004_(@_x0014_Â-8Õ_x0004_ÀÞ	{_x001E_Y'ÀÊ_x001C__x0007_¢6_x0012_@_x001D_¹;³½ @¼`K»__x0018_@&lt;X+Ï¨	ÀNJ_x0014_æùï À¨í_\34@_x0008_`©¤_x0011_ÀÝ¦ü_x0014_6_x000F_À$_x0004__x000C__x000E__x000F_5@«c_¢F'Àì©_x001D_©d6@&gt;ZÃb*÷_x001A_À£¥o2¤!@$²CrÀË&amp;À[_x0019_nFh!ÀÀ²_x0003_Í_x0013_À_x000C_Sü]Õ6_x001A_À{¿_x0010_&amp;@Áè×_x0005_º_x0012_@ýÀÌ"_x000C__x0011_ÀâÙÞ·r_x0006_@uX°M&amp;]!@ø_x001D_RËÌ§;@uuÃÈ"õ%À°_x001C_=FÂ&lt;_x0002_À¾~4»_x0015_@B%_x0002__x001A_ÜÁ_x0001_@lBÌ_x0018__x0002__x0003_­Q_x001F_@ÇâÌüQÆ´¿ùç2g6º/À_x0006_WBvV_x0013_@r&lt;"t))@BÐ-õTÛ)À´óÔíNà	@]B¨_x000C__x001B_¬_x0001_@ùÞß¡v_x001D_ÀSVòV8_x001A_3À&amp;&gt;_x001E_¾´»_x001F_@Ö:¶·_x001F_@qa)J8_x0004__x0015_Àr*Z_x0012__x001F__x000D_@ø;_x001A_¢°!@°Ôÿ\Q$ÀîÌG¦õ&gt;_x001C_À_x000F_ÿÓËT(Àsç6©ú?vòµÏa_x0008_8@UM_x0004_Ã_x0010_@Á1¨1J1@«èg`Jéú¿ABÃ^ò¿_x001B_¬©Ùò'@þvcÄð½"ÀµÍ@0â2ó¿ú{5Æí0@µ9¨AÍ_x0014_@/_x001F_FR_x0016_)'@X(;TÀ¯_x0010_ÀW¨8'N3@_x0007__x000B_¥¾¡ÞÝ_x0019_@=hKÊ_x0015_@²_x001C_UÁAÞ0@êDÐ!½-À_x001B_»y_x0005_Ö_x0012_Àã'_x001C_z_x0005_Àö_x000E_U_x001A_·}3ÀÂ{%_x0017_ _x000F_@Y6ì_x0014_¢±&amp;À£Äöºõ¿»_x0006_5å(_x0008_@l»ú#ÁÛ?³$£ Ká À_x0008_3Î_x0008_{ÙÙ?ÛR(_x0014_ÂL_x0012_@½_x0001_Tq_x0005_4_x0013_@_x0018_¾ð$/À+/ÛÚY!ÀG dô_x0004__x0016_@½a·_x0001_ ±î¿4Æ¹(	_x0013_ÀXA]¬ê_x001A_À^qWxÕÓô?Ø_x0008_UWc_x001E_ÀÿúIè_x0003_À{å_x0002_$Ïn_x0016_Àd&gt;5ù*À_x0016_E¬9v¿_x0002_@_x001A_d¢åM¡_x0017_À$nËý_x0016_"À{=_x000C__x0006__x0018_B1@ÔÝÅ_x001B__x0003__x0004_ X_x0010_À1ªeôÔÀ_x0012_ÀÙG'(Uø?_x0003__x0014_ïòý#@Ì^X'_x000D_4@âS_x000D_¢¶¿)À:ÜÅØ)_x001B__x0015_À_x0002_(¤_x0016__x000C_@øäDÈ#'@Q¼í_x0008_@Å_x0018_ñúÃ_x001B_À_x000E_I5wùõ?|Ä_x001A__x001C_ìØ$@±Aï&amp;C÷+@_x0011_ÑÖüz_x001C_À"ÜØ_§ê%@óKe_x0003_tê$ÀV_x0010_©à_x000D_@ÊD_x000F_:×e+ÀÅúFSh_x001A_À¾)y)5_x0003__x0001_À½£^_x000E_À~ÙEÓÉÔ? UC?&lt;.À_x0017_x°Æ(_x001B_@Ø±,÷b_x0017_@ê4Ú9:@I_x0013_åÇ_x0004__x0017_%ÀÑäÉu»_x0019_@ÓÍè_x0010_&lt;_x000F_Ò?ä}ÔkµW,@Ø.(Ü_x0008_7$À_x0003__x0005_Õ{¥0_x0004__x000D_À¾/èÒ¬ûð?"~_x0003_a_x001E_À_x001F_iè?¯_x001F_À_x0001_¯Ü¿¼i_x0003_@c|¾¯È&lt;ÀhÀaD2Y'@_x001A_&lt;R!B¯!À@ÿ¨&gt;_x001C_@ËCöP6â¿%w;¸U5_x000B_@_x0003_©hì	@\xJ/ïÊ?-h|#âÿÖ?ªg¦W @0"ö«&amp;@8D _x000D_n_x000E_1@ÏßÁ¹2@ä:!þ3_x0018_@·PEÇ_x0006__x0019_@jí?	%0@&gt;«ý3b!@_x0002_Ä*}_Æ_x0017_@ÅºÞ&amp;]T.@UëE9v_x0013_Àñä^·á_x0013_ÀQÇxO2Àö¼LðÎ_x001A_Àv_x0010_ÜÌõ¿jO_x0013_îÃ_x0013__x0014_@Ñº{_x000C_:À°Ø(Ø_x0001__x0002_W¥6@ì&gt;ú¬;*À_x0003_ÞÜ©ëÛ¿_x001D_Ò#Æ±ý_x0011_Àô/ßw[ $À¼ÔÇb_x0015_Àèa­^ôÿ¿âDFìµ´_x0016_À;³Jû(	&amp;@èG²p4ÀÒ_x0014_¹oÃ¯_x001B_À~ÿïej_x0002_÷?P_x000C_{´Ù_x001F_*Àz¼A¬"1@}ß_e«_x0012_À½Ü·:_x0001_@1_x0007_â[ ê?¬Ö/h¤­_x0004_@ÿm×h\cù¿sgT`I´$Àì_æ·ú_x0006_À_x0011_ksbQLÉ¿_x0015_BÁm¯0@§(-¿íúô¿_x0003_ò_x001B_KýÒ?I/Ö.â5_x000F_@a_x0004__x001F_ã£¥¶¿Ì;tæG_x0005_@t+_x0001_7b¹%À.½_x0002__x001E__x001D_À:_x000B_ó_x0008_r_x001A_À*h´_x0004_Ewø?_x0007__x0008_ºX²ôg-@?' ó*À²íã«U!@$è²[_x001B_â*Àf1kz·U"@X_x001C_¢õi_x000E_@Z£_x0010_á_x0004_9.@8&lt;µ])@þ_x0005_ÌY_x001D_s_x0001_ÀÂÐs_x000C__x001E_À)5K#À{îþB3?(À?èÔô¿_x000E_%Ê-#,@Ü£îi-À_x0015_½à_x0011_Óî¹?_x001C_ñþö½G_x001C_@&lt;_x0008_½£_x000E_8ÀP¸_x0003_¨M*_x0012_À×ðÊ_x0016_ó?_x0002_*9¶;g_x0002_ÀÊÑ_x001E__x0010_w¸"Àt_x0004_&amp;Ü½r1@PkI&lt;Å_x0008_#ÀyM¡Ó"À+øhnK_x001D_@Z/SðÅ\_x0011_À_x0013_J_x0004_/üÅ_x0011_ÀtPçÜM_x001C_@Ò&lt;D2Ê?Ã3ø_x0006_ä_x0011_!@Î_x0007__x0001__x0002_²¸$À­_x0007_;YÍ_x001E_À+1à2Ïè#À(vÕXý À4®_x001E_B#_x001C_@|(¥t&amp;A&amp;@ªâ_x000D__x0002__x001A__x0018_ÀNBÐýq_x0011_À²x'\¯_x0002_@¸Ó(_x0010_l0@"¢¸_x000E__x0015_À_¼_x0013_¹WQ @ýqY\ço2@_x0002_Û&gt;,Àp+oÄäw"À_x0006_×C;#º-@_x0007_ã§Äé©û?Û×Îc²è¿ESÒN¡"À9ñç§­_x0017_7À¢Óî´_x0007_¡7@±jß_x0017_w_x0015_ÀP#çr_x001B_è_x0012_ÀyBKå#¯2@{_x0017_¦F½æ_x001D_À§r,0Àò}Ë7Å_x0007__x0007_À^Öñúç¿tþ,_x0004_	é_x000C_ÀD.³³_x000D_¹ À_x0003_×³_x0003_#@¨* ,}4À_x0002__x0003__x0016_lÉ5Ë#@&gt;À+êÇ~_x0001_Àr&lt;._x0008__x000B_$À3@ç}èBô¿®1Ðl*ó?Ù£Â_x000B_¯ß_x000C_@¿ÄÍìÅ¥ý¿ÚÜ-¸_x0010_@Ö#H_x000B__x0002_@,lâE4@6!Ð¼_x0012__x0012_@û¥|M¶_x001D__x0016_@ËÛXqå¿L_x001C_GrÆ_x001D_@¸k_x0005__x0006_:À_x000C__x0008_RÏs_x0007_@Ù_x0008_§6v_x0005_$@¹Mï´6¼'@_x0007_4	E_x000F_ï_x0004_@IÈü|0u$À¥D¢ú'Ïñ?¶Úß&gt;Ø_x0014_ÀN¬)¥üK#@£kæßç0@å +©2	À¦"¯Û$ÿ_x0010_À_x001A_1ûÄÉ_x001C_@äÛ_x001B_%w]_x0005_À[û_x0004_·_x0004_Àà)Ð]_x001D_6_x001B_@_x0012_t_x001F__x0016__x0001_"ÀÏ4&amp;¾_x0003__x0004_xÀ*ÀÃ=ÇÐ&amp;@_x001C_µV_x001E_:fò¿ákÃÓdô?óBâJà_x001A_1@ÇÍs_x001F_(s_x001E_@Î_x0001_,µ;$À´_x000C_Úp¾_x001B_À`Ù®æðþ3Àòï"_x0017__x001B_#.@IpAá,_x0006_@#1Ú_Ì_x0013_@Ë_x0017_U_x0014_d @_x0018_p_x001F_ÍNg0@VlÇ@Eã?T_x000E_^Óåó?¡_x0003__x0005_$ï¿3¬$j_x001E_,@pÓ&amp;-zÒ'À	Æ²Y_x0016_þ?z­M_Ð¬_x001A_À"_x0008_p#_x0006_9_x0019_ÀæCP4_x0002_#ÀÝ¡i&amp;Ê_x000D_	@È¬}úðt(@_x000B_ãÍ4µ.À_x001E_TfÈÒø¿¹ÕòÆ_x0002_ý'Àu_x001C__x0018_èÅ_x000D__x001D_@Y_x001A_6_x0013_v%_x0017_À_x001B_,RÇC}Ò?Ü£ÇÓÿ'_x0011_@_x0002__x0007_OQ-"þ¡0@Ú"_x000C_Ò_x001A__x001E_&amp;@¹3}ô?/ÀíDøÕx#@`_x0012_ùÅH2_x0016_ÀFÙ_x000C_S(_x001A_ÀiÞ À4üAE°ë_x001B_ÀÍ_x0005__x001F_h1ÀµÈ_x000B__x000F_P_x0014_Àkk³Ö.4À_x0006_öÈ_x0001_©)@¸S	±@$_x0011_À!¸sK"Ààg EgÍ+ÀàÒðï_Ü_x0010_ÀRz«1-_x001D_@®·_x0018_	Õ'@Üd_x0011__x0014_p!Àì_x0003_W&amp;¡Ùñ¿H@YÕð_x0019_ÀÞ÷é_x001B_ÀÇw,ß_x000D_á¿_x0014_f_x0011_ÐM!@l_x000D_JÞë_x0006_@]à¸3"@²þî`Pç_x0004_ÀpÌYtZM_x0006_@MÉ³A2_x001B_ö¿Üâ|3ð?'$ÙZ_x000E_@{§=_x000F__x0004__x0008_=þ?(_±¿Ós*@x84¢:&lt;+@_x0002_tÞSÄ6@iû_x0001__x000E_Ku+@s§6\Ó'À&gt;_x0001_"&gt;_x0011_¾ô?W|(ÉC!@ÉÊ»x_x0002_Æø?¾ÌØÙ_x0007__x0007_@2í_x0002_/Ô&amp;ÀÙÖ+pín_x000C_Àö_x0005_F_x0017_@oC^G%@d{B"w#ÀxWÅØù_x001D_@_x001A_å_x0005_uào,@OnÏ!#@æ"Ê_x000D_ã&gt;_x000B_À[]ôá_x0013_'@&lt;Z_x0006_6óÚ5À=çÁwéæ#ÀT_x0013_æµpò?¦}__x0002_h8ÀLç&amp;_x0014__x0003_Zû?ÄÁWµ(@Í³a}_x001F_4ÀNbG _x001D__x0010__x0012_ÀtéR_x0008_*¬_x0017_@ú?enø¿jÂNÊ0_x0012_@_x0013_ª%Ô4@_x0005__x0006__x000B_&amp;(àÖò?_x0003_úr¨$_x001D_À¦m_x000D_ì_x001E_À_x0008_°8°[k_x0002_@FÀ9Jù?Ö®_x0008_(vÅ_x001A_@YE	¬)"@yÜ_x0008_#@¼Ö«¹Ô#@6a}l¶_x0014_@¹%ÀÖSg_x0015_§È¿÷÷S&amp;þ¿®ív¡µ_x0014__x001F_@Óù_x000F_KÌ0@%2\&amp;àÌ_x0003_À¼OV À¬(_x0012_^#@öRU4sï?[énòKÁ_x0006_À*ôx9Ê&amp;ÀQ  iô¦_x0014_@ïáËMü¿ÔÉVEA7!@3_x0005_°íM#ÀÚ_x0004_A-"À·¢ã_x0015_ZC$Àni//w+@ÐÝÑÑÎ9@-$ÀXË_x0001_À¤ ö®y"@!¯\_x0004__x0007_]_x0002_/@ö;£ý_x0011_ð?_x0012_SÌ*@b%@_x0006_LG«&gt;Q_x0004_À\eù-@Åbà_x000D_#%@ ¾_x0003_R·_x0014_$À8üV_x000B_®¨8@_x0010_@_x0019_èÌ!À®$6_x0012_Ú!ÀN9Î_x000B__x0004__x0001__x0010_À4Çmz_x0006_@,Ê»À2â_x0006_@-_x001B_»»&amp;._x0005_ÀpW¯lÞ+@sÒ'lë!Àp@&amp;J_x0011_@Ãó0_÷_x0001_@×y£iY¥"À:Çi/ýË(@î`[!!$@nGãéë&amp;À Eúû;,_x0003_@_x0011_«?¨_x0003__x0005_@ñ!ØK0ðÊ¿_x001E_wÂ_x001F_	ÀÇ' kJî¿n³hR_x0001_@5¨iÐ_x0016_®_x000D_@_x0003_&gt;_x000C_27æ¿úÉ_x0006__x0017_B[ À]¢î_x000F__x000B_ @_x0002__x0007_¤_x0001__x0012_',À#ÖÛV_x0008_À,Ta_x001E_ñ¿rÓWoÕ_x0011_@i_x0004_`ÞÂ_x0018_@ïØaè_x0013_Þ9Àð®.8Ï$@±{_x001B_Enz¥?º_x0006_Æ_x000C_ô?_x000F_»êJ_x000B_Àa­TR_x0010_À_x000C_dH_x001D_R|_x0012_À*_x0005_Ã' ÀÞ.Í_x0002_q6_x000C_@x61³È_x0019__x001C_@y"O¶$Óò¿á;_x0003_¨_x0015_À_x001E__x001D_·PC_x000E_À_x0016__x000C_FR×_x0013_À&gt;æè	sû¿¼LAË¡%@Þ4_x0015_ê§_x0016_À_x001C_,_x000E_ñ¾	!@X#6Wõ:À49~7ìÿ_x0019_Àþë	,_x001C_Àª_x000D_.sûÿ0À_x0002__x000F_Úªm"@)¥Ï±1_x0011_Àeê-_x0012_Å?©Í1Ú² @ÛôD_x0003__x0005_Î_x001F_ý¿r_x0016_^R¯w0À03Ëâ_x001D_*ÀZÀ²qp.@¼öØüj1À_x0010_ãÿ)7¹_x0010_À&gt;´c­+_x000D_È¿-&amp;rLjà*@Ó_x0010_Kgó_x0013_À©0¢¦G`0À_x0013_|_x0011_ìè?_x0018_@_x0016_¦_x0008_B½¶5ÀÍcy_x001D_=5æ?*ú_x0012__x0001_&gt;© @_x0018_ç°õ¡(@é®½.;c$@!×ÿ;¾G_x0011_Àæ¬½;Nò_x0002_À©º_x0013__x0018_ú_x0011__x0010_ÀÞL_x0016_Ø(õ_x0016_@U_x0019_Õ1_x0012__x001B_@V_x000F_½vD_x0017_#ÀðùzP³4À,×eJ`é%ÀQùâñ0ã_x000D_ÀÓÌCzÞ_x0013__x0015_@&lt;c_x0005__x0004__x0014__x0017_ì¿4«_x0002_6Ú_x001F_@¥Å_x000D__x000B_§_x000B_@_x000C_Á¾_2¡%À]Ø£¡ç'%@pKÃ_x000D_ý_x0007_@_x0001__x0006_Õ4_x0008_¼]_x0011_@QØ}óì_x0008_"@¢®ÆL_x0005_7ÀâÀO^Dí¿6rTG*õ¿ZG*Ð##ÀRX_x001D_ñ`_x0004_(@»£.&amp;Eå(À©&gt;ÖY_x0013_À.N.3r_x0012_@Ì±øÎü¨_x001D_Àµö­ÄeUö¿_x001A_áÄsz1À"PÀWÚ$_x001A_ÀZ:[§.Àâ£Ý_x0011_Ø"À£üM@Z_x0014_@×ìýù|0Àôß&lt;_x0003_{`Ë?_x0018_Ù_x0002_¼;,ÀKÙ_x001A_Èv7À³ WF522ÀÕ÷;yZ 3Àå°6±u´_x0001_@OlÅôT;@_x0001_Ò_x0001__x0016_û5#@êÙ¹x3"À2¥ñ²¿0À§_x0002__x0002_ª_x0015_$_x0007_À_x0005_óF¤ð¿_x0012_( cð¼?ÊzÍ_x0014__x0005__x0008_i0@AÔ_x000D_âáö;À_x0015_{_x0007_÷ï&gt; @nöh_x000C_Ï¿_x0001_@1ÁC¦E&amp;À¨ýsè-@ 8é_x0015_á_x001B__x0011_@Jçÿyálé?&amp;±_x0006_©þ$@_x0013_o²_x001A_uE2@_x0008_¾dÞr_x0006_	À_x001E_~2_dð7ÀBßY,þ¿½_x0013_=Òcñ @_x0010_¬,õÝÚ,@lß_x0003_F¯)Àì³_x0002_^_x0015_@Ò^qP_x000C_@I¼ñ­9%@þuCuü¿ÃÄÖ¤ ÀØûz@_x0018_ÀÄ_x0018_ín×Å0@Â_x001E_¬®_x0006_#À4\a.4_x0002_@_x0007_º»X¥A_x0016_@Ý&gt;´É[_x0012_ÀP%IpÕF0@_x0005_ZÏg¨Ø(Àì¾¾¦+À}_x0017__x0004__x000B_Éã?8&lt;Å0IÞ/@_x0003__x0005_ÍPk¼¾X5@öÕø++@EKkýÓTù?_x0011_õbúïE_x0002_@_x001E_bíHÔa_x001D_À\_x0013_6&amp;ÀE:¥ó¬:3À¥}©_x001E__x001B_$Àç_x000E_åtI_x0011_@É_x0001_*Z_x0016_·_x0015_À¹_x0006_dBò_x0008_1Àì4zP_x001A__x0002_ï¿_x0016_ª_x001A_º[ù¿ðkq_x001F_g_x000F_&amp;À__x001A__x0017_ø·_x0013_@_x001C_7_x001E_Á_x0002_¦È?(Ý=_x0006_m_x0001_-ÀI((ã*Ç_x0019_ÀX¼_x000B_-1_x0016_@Î6$N,)ÀRo¾¿yÁ_x0008_@_x0005_ýc¹¸_x0019_ý¿²Ê^6´_x0010_À!ú_x001D_Q%@_x0016_©+ÇÒý¿PÅÎñ/@Q_x0011_R_x0003__x0001_Á1ÀÒ_x0008_Bë¯_x001E_À~¼¼_x0004_àr_x001C_@¬8½._x0006_+À¼èã:³»_x0012_À´´Ö_x0004__x0005_À,@"Ô¨P_x0005_À-«¼_x000F_;è_x0013_@­»JG	_x0005_@{4ÎoX_x000B_0ÀÎ|FÛ]!&amp;ÀÛHä½_x0005__x000F_À4£ìk_x001C_ê¿_x0001_,_x001F_rÃ	ù?ºÎ¾¨_x001A_À¦_x0019_MC¹.@Ð¶I®q%1Àõ¹¡aÔ%@_x0014_×_x0005_Áð¿æ3_x001E_ÍzL_x0018_@Ì.±_x001D__x000F_ëô?Öo»"á\+À°ª_x001F_¿ð_x0017_ÀªùÊ~÷¿p\¢ÜÁ-@4ß+%Úý?&gt;äµaéø¿_x000E_æÿ@_x0013_@\;5­´Áù?|_x0008_×¬T¢_x0002_À_x001A_)­*}_x0003_@Ø-øÕB_x001C_@DÊàB_x0003_À`L¾_x0015_5­_x0004_ÀÞéàmSµ,@zþ®_x0004_.@-hØÊÜ7@_x0001__x0002_lP6ö¦µÑ?&amp;»W³_x0011_i)À1A_x0019_ @«G_x000E__x0012_¯	_x0012_@qvÉ~"ÀVèPöG!@_x001C_*_x0010_ö @_x0015_@Àú	t_x0003_,@_x001C_°4h«Rø¿F¶¦R?*@èno _x001A_@_x0014_½¾_x000D_@nkF1U_x0001_ À_x0019_35q­_x0003_À&lt;_x0004_¥o²÷?_x0019_Öûåéi&amp;@òVfñ_x001E_0À yhBëi_x0011_@F©è[a_x0002_@|"wð{Ö#À_x001C_ÁsfÈ_x0002_@Ý1bfa_x0003_À&lt;Ä5*{#$@åuLâ0@í_x0001__x0012_s_x0017_À_x0004__x001E_6Ø×W0@_x000E_|Á"Ï0@ÁÝj$ÀëÇk_x000B_'l:Àb_x0017_ÒAU$À]¶°_x000C__x000F_À_x0004_K_x0001__x0005_ÉM.ÀP_x0008_c_x0019_$ÀVÖ(ÛÕ_x000D_@_x0008_H~`!_x0011_@_x0004_	"h_x0012_@"À¡_x0001_ÀÄÜ&lt;õ_x0018__x0001_@`_x001D__x0010_Ú7ö?G_x0008_B_x0004_½7@0G	ì¶ÿ_x0006_@røÏB_x0018_lä?`ñV_x000C_Ëù¿_x001F_ãÞ_x001C_'+_x001E_Àæ×_x001D_Ô_x000B_Á%@£ .~©j_x0018_@ýø¨B«QÁ¿O³mÃü_x0013_À_x000E_ß¶_x001B_ÕÞ_x001F_À/l´Vp!_x0011_@SîNøñè_x0001_@Ayú_x001D_@Ê)ÄëY/Æ?àÌK1ð_x0013_(@ìâÙ)@¿Y_x0008_×Ú_x0004__x001F_À_x001F_Îöè_x0003_é?¨$_x0003_;)@ÈîMx¿_x0008__x0017_@¦+j¬qó¿_x0002_b,àÐ_x0017_@Nè×_x0005_¯µ)@Èô÷Ùj_x0010_À_x0004__x0006_-d_x0013_tgÑ_x001C_À"z£J*@aXÕ:V¾¿_x0013_²ø÷ý_x0003_Àë_x0011_	O_x001C_ÀK!N~¦Ù_x0011_À¿öw&lt;2_x0017_@ae_x0006_.8_x0010_@áT_x0017_vbl(@°¹f°ýù¿î@HOà'À§=Lç"(@_x001F_*{Lo_x001A_@Xáñáår!Àð%_x0010_Ù_x0003_K_x001E_@Ã9^_x0019_&amp;À_x0014_ã~9»)ÀÛn³.¥à%À¶@,Î_x0011_±"ÀoZ_x0017_­_x000D_¼_x0016_@O=àÿ*'À´IkEÖ_x000B_$@;±äQ?µ ÀT©k\_x0010__x0018_À=jÊÏÿM"À|_x0004_¶_x0016_@_x0012_e[_x0001_Z_x0004_À%Â7Ø_x0002_@.]´âs%ÀMKÃé_x0018_@xÙÂÄyi_x0005_@E;_x0011_&gt;_x0003__x0004_{º"ÀefÅ°ÊR_x0005_Àµ_x0016_\._x000E_@¥j°¹¶ù,À&gt;_x0008_¦|_x0007_À%KóÎ² Àí¾à4(@(@äÓE¤D_x000D_@zÓcs'B_x001F_ÀTç¤_x0011_"À)TCÃû0_x0008_@_x0005_i_x0001_^R¦ À&lt;	_x0017_ùÚ!À«bÈÃw_x0012_À¹O×~.¬#À_x0008_ÉÓÄÂ=_x0019_@²h±_x0013_!À¼ä1ü_x0012__x0006_À_x0012_z4_x0018_É_x0011_@DáÖAä]_x0004_@9Ô_x0001_&gt;­_x0013_@A4`_x001F_@I¤Çk¸_x001D_@KøNÊ¤_x001B_@õX)Pë!@¾¢ð¿ÄÇ?2X®IW5@Ë·ñ_x0007_C $@_x001C_l©e¿kÖ¿üÛíÜ°P3Àö-è2JÓ_x000C_ÀÒMÿ+`_x0002_@_x0004__x0008_½w¬_x0003_4£0À¶d»O_x0011_ÀB	¶!ù¿"ì_x000F__x0011_¾_x0007_!ÀtàL;ð¿TJv_x0001_ @_x0018_¦K«©D.@$é&gt;ÁY_x0006_@þÊø~Gÿ¿ª2p³Fó¿PÏ_x0002_ìt_x0005_@}¨xþ$_x0016_@¾«¤¡_x001D_À[,_x0002_T	À_x0010_f::_x0007_¯_x0018_ÀF8(|_x0017_À2_x0017_(3¾Î&amp;@:¯Á×Jj_x001C_À&lt;_x0008__x0017_ò0(À¥8_x0005_¾Pz_x000F_ÀÔ_x000B_ÔÇü&amp;@b|Þ.Àìù_x0003_7@íYÄH0r.@êDÞ_x0013_ò)%À¤NC_x0017_,0@_x0012_f_x001F_ûQ'À¾|_x0017_Ù_x0016_@Àd_x000F_ó¯1@X_x0003_õÖáAå?ZnÁÃ_x001B_GØ?ûs_x0012_ü_x0003__x0004_Æ'_x000C_À}Õàø04@®¤_x0003_Ë6H_x0018_@Niªu¬e_x0015_À_x0017_¦{ú¿_x001A_UoÔ?ø?¤¯_x0001_S_x0018_À&amp;hÅôÊþ¿Z"ÔsxK$@ìµ°o_x0013__x001A__x000B_@dmk:7H$@_x0006_[J&gt;;&amp;Àl~«ñ¡ó?¤¦rOq8ý¿õ¡_x0005_"_x0002_!À43__x0007__x0001__x0006_ÀtÀQ_5ÀK_x0013_|_x000B_Î*@_x001D_QM&lt;Ý_x0017_À_x0017__x001E_$	Ï8ÀxCÐÅl¾_x0019_ÀnR_x000B_©C_x000C_ÀÈâ_x0010_¿E_x001A_í¿sBmRê¿(ÀVÔZ¦Dñ,@äÔ_x0011_PQ4À\_x0018_&amp;8#_x001F_À=ã¹l¦ü¿EÞ|btú%@®)@P_x0002__x0001_¨«ð.À'úOößÚ_x0018_@_x0001__x0006_°¸î{(À`ÓQ§+-À.E_x0006_ RR$@ýÃ_x0014__"6ÀlQÝwÐ_x0003_ÀÎTH!À@$W±çf!@-,_x000C__x0014__x0013_ÀRqç_x0013_;Â+@¸&amp;O_x0015_&gt;#@6¨¼_x000C_ÝX_x001E_@Ö6_x0001_óJA%ÀeJNöï?_x000E_oV_x0005__x0011_¿ÿ±4:,_x001A_ÀA_x0002__x0010_!»Ý_x0001_Àe_x0005_»_x001B_-D_x001C_@öcRú?¶Ä¸1ùä À·&amp;G&lt;&amp;ô_x0005_@²é_x0004_ÙÍ3Àû_x0007_s_x0007_}ú#À_x0012_Ü|^,×_x0010_@õ©CÃ   ÀèÇÞF|Ùô?¢W)¸_x0006_ü_x000F_À@éÿ²ú?&gt;À§7691@ÔSá~i4ö¿!_x000C_}®_x0016_À7Ð¤±,@_x0008_-_x000E__x0003__x0004_«µ1@ÊÏÿ_x0002_xÉ?@$± ^$À´O)_x0018_ÛÏ_x0011_@°_x0019_h&lt;äð?âEcr3@gD-"5*Àh(·¹_x0002_¡ý?÷¡¯T&lt;ef¿_x0010_äfð(@éycû'$õ¿íåâ_x000B_¼®$@ß]t6_x001D__x000B_À_x0005_Á~èwû?Rzf_x0002_=A)À_x0014_Ô_x0017_¹_x000E_@îú_x0006__x0005__x0016_ò?T¯~L(%_x0005_ÀQÛÆ=O_x0017_ÀQtbËÙï_x0004_À@Y¤_x0006_)@¬_x0007_Ñïh,@`Sëø_x001C_Ñ?BWRÝ¦s_x0010_À½:¶_x0006_ó¿Þ5¸w_x0008__x0008_À_x0012_¬_x0011_Ì©ãñ?_x0005_±Ö&gt;QÇ2@#ÈË_x001F_@x§æ_x0001_q_x0006_À_x0001_¯Báâ(@Þ3¯Søì%À_x0002__x0003_²¯?5O-@b_x000B_3_x000D_éò_x0014_Àç_x001E_]_x001A_¨Ôó?5_x0010_`ÿåÑ_x001F_@¢½_x0017_&amp;_x001B_@5ÕÏ'½_x0001_À_x0012_¦_x0015_~Üã_x001E_@Ô¡Eó_x0018_À1:®ÞÛn_x0016_@{ÃÂí©,ÀönÒ]6#À&gt;JÑÿ_x000C_á¿¯óùnÈ½ò¿µ_x000D_;åÍ	@_x0018__x0004_Jtòò_x0002_@óÀG_x001A_LÞ¿]Ù_x001A_ÊÖ'_x001E_À¬LÕ~_x0005_2Àù_x001F_1e&gt;(,@n«Íµ¥&amp;@z8Ì_x0014_É_x0014_@c'êUi,ÀKÃ¼D¬0Àûu_x0002_ú@ Às2Ú_x0010_èê?ÐH¼_x001C_0á_x0011_À#Ç_x0007__x000D_H+À BÇi_x001D_&gt;_x0010_À®_x0005_«ëÁ6@¾bý¸sÛ_x001A_À¯³ké¨_x001A_@Ts\_x0003__x0007_÷S_x001C_À_x0012_H/_x0005_(T_x0019_ÀÿX·_x0004__x001A_@.å_x001E_a0&amp;À¬ÕQjó_x0003_À_x0002_Yó¿s-À¸q_x001E_Ã'@âÌ_x0011_SÏX	@vk{_x001A__x0010_õ¿¤_x0004_Ð_x000E_ñõ_x000B_@I¡gØðf#À_x001B_b5}_x001D_·ø¿Ó^_x0006_y_x0016_@G¶~â_x0002_@tf_x0010_#_x0014_À_?Ì·H_x0014_@vS:_x0014_,À k_x001B__x0012__x0019_&amp;ÀHÜwðÓ_x000B_@¤Ë¡Ð×	@áºoL9C_x000D_À%!_x0005_wìªô?uðß"@Ä_x0012_rQ_x000D_Àµ4±x'ó_x0011_À+ëàÄùz	@w_x0001_¤&amp;\²_x001D_@\ÂÒ&amp;!ò?1§]Õ_x001F_Ày©Öä(R_x0002_À&amp;_x0014_~Ðp½_x0015_@cé_x0005_¤_x0010_À_x0001__x0004_4/q, [_x000E_À@êIÙ)À_x0012_OßìXÚ_x001E_@YS_x0004__x000D_8'@úÎÆ_x0002__x000C_@@ù_x001F_°ùÆ0ÀÂ;Xø8ü¿@hz_x001C_Q4@ÞyÇ°_x0016_4@_x0018_Ró°¨_x000E_ò¿Þõðî?_x0001__x0013_?ªAI_x0003_@;^_x0015_z¶,Àdî_x001B_3k+Ü?ÓpB¸¬$_x0012_ÀLÁo	ÄÓ_x0016_À_x000D__x0011_jGÇ«(@PYII*ÀÞ5_x0018_Ü6_x0012_Àò;ÊCz!"@_x0010__x0002_üÛ_x000E_v%@ì_x0014_Qk_1Àúm_x0015_X="À4TÄí­Ú¿xe*¥Õ²_x0007_@lÆÑ_x0004_¯_x000B_À_x000E_µ4ê(À´_x001D_3LDª*À¡é_x0007_1ü!ÀV#´@¢!À$¬ÿ_x0016_Ò_x001B_@*_x000E__x0016__x000E__x0001__x0002__x001B__x0019_6@ Ç_x0017_5ÝË2@J_x0017_ÊD¤¨_x001B_ÀËî&gt;'_x0015_É_x0006_À_x0004_æ\8@_V _±Ø	ÀÓX»­ý#Àï`¼6vÉ,ÀV9í]&amp;@ño ¦_x001E_@Ó?çNé0@^_x000E_¹ÕTë¿HñÂÊ¢J)@à£_x0016__x001E_^*#@´Ô¸vc_x0016_@Á&amp;³ú¢-ÀB_x0001_íIs_x0005_-Àeéaîë¿÷Òarº_x0017_ÀfÚ_x001F_ÿ]Q&amp;Àë_x000B__x0010_I @_x0012_»±R/À¤Ã_x000D_â¥å?ý7ëÜzýú?vL	´å1ÀÕRû¾|3@ÿÊé=_x001D_Ú¢?_x0003_¯È®2Àjñ_x0011_ÃùÒ_x0014_@Ú%éÿ&gt;¥_x0012_@Ä_x0005_ªÿ¿_x0002_NjÜBÆ$@_x0002__x0006_$B0ß:_x0001_ÀÈ_x000C__x0010_²¼É&amp;@ëù6¨7üÿ¿í2|a_x000F_ö&amp;@!D	kX,ÀÀ¥H_x000F_&gt;0@_x000E_Ò%)µ_x0006_*@®¶§ª"ÀÁ+$ñ(`!À÷_x0005_u½XÚ_x0016_Àè¥nC!_x0002_@Ð²=_x0016_Çý?[¼àê"3@íF*_x0001_2@âû_x000B__x0007_Ø_x000E_@ÇZ|ö_Õý¿røÁ_x001E_!;_x0011_ÀMl_x0002_m_L_x0015_@yz¿Û¿ðá?¯­!÷ZK!À_x0014_¦.J÷&amp;Àî¨ï|WÔ¿BÜºLû_x001A_À_x001B_ô²q&amp; @à_x0012_@*~_x0011_À6!Þ:B_x0014_@ ¿#Á;Ò#ÀçÊËýu_x0004_@_x0001_"ÛE_x000C__x0006__x0010_À_x0002_ûûÜ?d_x0016_ü_x0003_lí @­rgh_x0002__x0005_xÙ_x0012_@6²æ_x001C_X_x0006_Àªnl!©_x0014_@lî`IJ	_x0001_@¸ëín»_x000B_@j_x0001__x0008_¡V/_x001F_Àdi¯s À_x000D__x000F_%]4U_x001F_ÀsâüyX_x0013__x000D_@_x0005_+{WB_x001D_ÀÒú_x0012__x001F_­F_x000F_@_x0008_4¤X_x000B_§_x0010_@¿_x0004_ÉÁ,À×ûRvµ*@|ÜØ5¡)Ài_x001B_ÚçIâÍ¿qÜ·òõE_x0013_ÀwÛi&amp;&gt;B_x0016_ÀÞ´à|@[.ÀÎ_x000E_Ü_x0011_Þj_x0003_@ìÏ(_x0003_Øà$@ÇúôTf#@_x0002_3+hPë4@^h,_x0011_/!ÀÂÃbo¹Z"@cÃ\lÂé!ÀÓf×·_x0012_À}%}Ï_x0019_Ã_x0015_ÀIé_x0007_¤1À°ýú_x0014_à¿õa|Q_x0013__x0005_@&amp;ñB)z_x0014_@_x0003__x0004_®FlgBò?DÔ'÷`} @_x000E_Å)¦&gt;_x0011_@t_x000F_ã3ÿ_x0016_@ø6pV1}_x0014_@Þ2åÝ_x0001_@N9ZïëÙ¿xW_x0003_Gê_x001F_ÀgD³ð¥9@&gt;tå«Ø·_x0002_@þEÙ&lt;fâ?m]ÒÞ´: @ë_x0018_ÙQ_x0005_é_x0018_À_x0010_Û¬EH#2Ày(ÕÄ!_x0001_å¿l·K`ÒÐå¿`áó_o_x0013_À4u\O+©(ÀBºÖLññ"@ºW_x0016_¡_x001B__x0017_À__x000D_ò_x0010_ÀÖ?=vô¿XäGÂab_x001C_À#ìÑ¾,%@_x0015_Yìæú÷_x001F_À±Ö__x0005_´&amp;@_x0006_ÅÊ7Co_x000E_@åáà_x0018_Ð'$@háÕþ_x0001_Å?Ä_x000B_Øã_x001B_¥#Àjeð¨w1@æÔ÷_x0001__x0003_¾_x000F__x0007_@_x0006__x0014_éj_x000C_@j_x0006_àº­_x000C_@è`X¬&amp;_x000B_À|_x000B_¤6_x001E_7_x0006_À)ò1Ô_x0001_"@&lt;_x001D_­_x001C__x001D_Ð÷?'Ö¿z½dý¿n_x0019__x0002_îà¦Ð?Áü?	_x0016_¸#ÀÛ*,ï_x0017__x000E_(À8©¼;·D!@µ¾9_x0012_@TÉ_x0014_-_x001D_À~^_x001D_æ_x0008_$ÀrxHtï#À%mS_x001E_#·ì?@*G_x000B_'@Con_x0010_Ð,@ÿ«_x0004__x0018_¶M&amp;@n3@Ï½,Ài¶.¨¡$ÀøóÒè%@æÖ=üó(@_x0015_üøºa0@W_x0015_G&gt;Ö/ÀÈ	´_x0005_u¾_x0001_ÀteDÛ"À 6¾$ûîü¿E_x0017_J_x0015_oò*@@Hð^_x001D_#!ÀiúM¿ å_x000B_À_x0005__x0006_®G¸xÕã_x0004_@_x0016_pÐþ._x0010_+@^í`_x0013_r_x0008_À\_x0014_®ù®'À×ÿ©·4ó0@´M±_x000E_ïµ2@SgÀg­R_x0013_@_x0002_Ë!5o	@ý²@N_x000D_@9¹¯ÏN_x0013_ù¿Ýx&lt;ÞÏ_x0015_À,,S_x0012_H51Àì0]¯Ûþ @ð¡P°êJ,@²D&gt;QPôÕ¿	G7tI©'Àï¢#?;Ã?PÔÎtT_x000D_@dÝ[*Õyã?¬_x001D__x0017_¾èø_x000F_@ò_x0013_ÙwB_x0007_@¸_x0001_¤X0À2ëÒ¾U!ÀÏ_x0017_lþÿ_x0011_%@!.ß_x0014_ª*@_x001A_´I%§ýþ¿Ökn0_x001C_@Á!ÿäÒÒ_x0019_@¢øÙÂ _x001C_@ÀÓ_x0002_æ!$_x0002_@`Ò_x001A_ÚûÓà?,_x0003__x000C__x0002__x0003_D_x001D_@_x0016_½ê_x0006_$@Êvð7_x001C_@JÏÉs_x001B_+@1ªs}:k*@_x0003__x001F_z;Té?ÿ_x0016__x0005_×-Àe¬G_x000C_Àû®tä÷~!À'_x000D_P«D÷_x001A_@¢péri_x0006_À§_x0004_ÖS£_x000B_2Àt®ÎVó?×¿äE@_x0004_@Ø)&lt;^_x0013__x000C_ÀFU_x0010_(@_x0019_Èõ_x001A_ý_x001E_Àªl_x0013__x0008_À.6º8P3è¿Ì_x0004_[ÃHÞø?àÉâÈ(­"@E1ß_x000F_ÀÝ_x000C_t¡&amp;@8ò_x000C_¼À5"@b_x0005_Õ_x001E_á_x0018__x0011_À¦._x0001_F_x001C_(@*p_x0014_yL8ÀdÔ\dÿü,@ª",Ëîÿ¿_x000F_:"_x0017_C$@2Ó.Ofñ?5ñ~t&amp;_x0010__x0019_@_x0002__x0003_Býr_x001D_iy-@:cZÕ_x0013__x001E_@_x0012_a_x0004_üJÒ%@±÷?ã¸94@orêÙ{_x0015_%@p&gt;ÈíÙ¸7À"&lt;xýË_x0015_0@H2_x0019__"À_x001C_·¾äLi1ÀÌë±¶å¤'@¼=`kW_x0019__x0014_À^&amp;ç?_x001A_@ÈlÐ_x000B_ú_x0010_@_x000D_ñÐ_x001F_¥³(À3z¼ñ_x0005_Àø¾_x001A_y ÀHí/86_x0010_@RvUñ_x0011_Q_x0003_@G)¼²ùCî?{2Ú¼._x0004_@+q_x0010_Í'ÀUÏ}Î_x0001_é_x0016_Àúíç¿_x0003_ÀïP1£F_x0001_&lt;@Ä©-«£(@ýVnF0ÀÇæ_x001D_pëm_x0005_ÀjHÐ4À~ì_x0005_|~'5@T'__x0004_k_x0018_ï?Í_x0003_³-%_x0013_@öM"Ê_x0001__x0005_û_x0010_@Ï²lÊÏ²_x0015_@eMíírÿ_x0018_@æ!ÅÙb_x0015_À¹Õ_x0007_ó_x001B__x000C__x0018_@_x0005_ÌÌf_x0001_ø¿¶öh,_x000F_?Ï?aã_x0005__x0003_ÀßrïT'*@¸s/#èV3À¢ÁöÎ&gt;_x0006_@[_x000B_±Ò±*À_x0011_¦.¯û¢_x000D_@_x0012_&amp;»;ãý_x000D_@lås¼(ÀQ©«_x0001_ÿá"@ªT_x0003_Bãb_x0013_@Fÿ·_x0006_U_x000D_Àõ±vÎ÷¿_x0011_`æE4ù_x0005_@4_Ð	 ù&amp;À®gSæw|_x000E_@?ªú÷à"@(_x0008__x0015_æ2À9XàÈ_x0001__x0002_À÷ÿ¬øÚz À_x001B__x0014__x001E_²«â_x0012_À v6R!(À°ê_x0018_»M,ÀÄ*b©_x000F_ÀùG×_x0004_&gt;l_x0011_@¡_x0017_YCA_x0013_À_x0008_	³_x0018__x0014_}_x0016_w$@ËØ_x000C__x001C_E'@@ 62Ô$À]ùÓ¼[¿2@2_x0004_[á(;"@D5Úí!-@äÏÌ^#_x0005_@zïT/ë)@þ^ï)_x001A_d_x0008_@úÊê |%Àþ#_x0007_-ÀZ'þl®_x001A_-ÀÙKr_x0003_&amp;v_x0008_@Qµ&amp;£½|_x000D_À_x001D_"èÃ«g&amp;À$Í-_x0007_pÎ_x001F_@W)±`_x0001__x0018_@_x001C_·ÓiSo_x000C_@_x0018_fKá3V @OÉ¾D_x0018_ÜÓ?_x0002_XH¯¨§Ð¿EU)Î_x0012__x000F_@_x001A__4Vx_x0001_"À¨_x0008_zÐ_x0007_@4Xù­Ï¦%À_x0017__x0018_´_x0003_?_x0008_@GÛùeµZ$@$k_x0016__x001C__x0006__ö?rJ&gt;1«_x001B_@_x000F_y+oú´%@_x0011__x001A_^é£__x001C_@!ýp_x000D__x000E_D¿ÿ¿\³P¾iÜ#@®Ë_x0013_6*©þ¿Ú._x000E_¯n_x0018_À_x001C_=æ_x001B__x0004_ü¿±ÖX_x0018_÷ @á¿»¤ À¸ÎHuf_x001B_ø¿bd&amp;öÉ!@áÆ×øÐ^2Àè=ÞBÂQ0@¨ôõ¯­_x0001_"@*ø²ß7/@[6(B+ÀKX£öt @_x0017_Ú_x0001_£Q²)@¤_x0006_iþc_x0006__x001D_@|rÙ_x0002_	\_x0008_@Ôý\4t_x000B_@èÿ:ðLà?ÑÆ_x001D_´êI_x0016_À_x0002_Í_x000B_·ö_x001C_Ààé\&gt;ôN(@_x0018__x0008_¢_x0003_	_x0016__x001E_@uRD_x000D_-_x000C_&amp;@ª"è*«¼3@£E_x0007_áº @¡±IÉéæ¿±òÄé_x0003_S*@²»M¬_x0005_7_x001C_À,0ì¡åÕþ?·ÒÕÉèd_x0011_@_x0005__x0006_YÝ?ªæú_x000B_ÀÍ~Té}A_x0002_À_x0010_6ÿo½y_x0010_Àºrâàú%6@OP#­VBª¿_x0003_¸6÷ø$@w×8þVñ$ÀÉ7òµ=J&amp;@ò»U°3@_x0004_E¬mWÍ_x001D_@_x0011_&amp;_x000C__x001F_À:mh´_x0005__x0018_@ùÖßly_x0014_À)úÌ$íø¿èl7Ã;Ñ.@ôcÛQÙà¿"/HMîá0ÀRÊ^ÁþË"@×ëpte_x0017_À´E_x0005_ö_x0016_:-ÀhL]ð_x001C__x001A_@ñÝ«Ü°_x0001_À_x001E_Iþ"Ô_x0008_@=ðEÒÀ¿_x0004_'m¨Öt_x001E_À¾kOÙ}_x001C_Àä_x001D_Ï[ÙÕ"@nð_x0017_@Ë{_x001C_ÀPß_x0002_Ï½"@OòäË´ö¿½ÈVÚ*1@Þ½c_x0001__x0004_¸4,@Ç9Ï¹É_x001D_À;´Å^ø_x001B_@åïüð_(@_x0004__x0013_$ÓT_x001F_@°OmÐjà#@¼©èã{_x0004_@lzzçÙ_x001D_@fàê_x0004_RÇ(@àÞG_x0014__x001B_é¿,FÓIU~6À8þpÍ_x0011_uÑ?E@c Ê_x0016_@©h8_x000E_y¬_x0002_ÀéÿbÀHë¿.³qø¬¿!@zKGßß~_x0014_À´_x000B_@z±_x001A__x0006_@_x000C__x000D__x0003_	t_x001A_@"Ç_x0018_cPä/ÀâáUDyÆï¿À_x001A_¾fo_x001F_@`È_x0007_¤¥ç?éÏØ_x0004_e#ÀtûåhvÝ6@ç¦_x0013_µòÿ?íýÃ54 _x0001_@?Ô_x0016__bÐ*ÀmvÇ_x0019_Ð_x000F_ÀØ_x0010_Ë_x0013__x0003_@NÓ,ý&amp;!@Î_x0013_LÛ§(À_x0004__x0005_pß6Áh3Í?ü)t_x001C_Ü_x0018_ÀÀÃÖa8Ýç?_x0010_1çe_x001C_@Ù_x0014__x0006_6À _x0010_èHù?_x0002_*_x001F_wÁ @^òGn*_x0017_@_x001B_Þ¨n3)ÀDø,Þº_x0005_@­®Úbv_x001A_À³{x_x0012_)Ì_x001E_@½UÕÇ^_x001F_@_x0011_úgJ·_x0015_Ì?ï_x0019__x0003_}Ø.@!I8	Z­*À`¼Ð~Âu#À_x0014_æÔ,¨_x0005_@G}|ó0_x001F_@_x0018_Íô_x0001_@8ÁxA_x000C_@g_x0011_X_x0010_q#@òF_x0012_4ø_x000D_À$Líy&lt;Ú$@TÁfü^_x0001_Àö_x000D_þ¶ú¡2@8¶Zb(À0½$_x0002_ï&amp;À8¬÷6ö1ÀömÝ¥è_x0011_À_x0012__x0012__x0017_²$M$ÀX7u§_x0001__x0004_(_x001E_Àk­D_x0015_ÌÓ¿Úù{_x000C_Ü; Àh&amp;3_x0019__x0019_À)_x0002_±âµHþ¿_x0011__x0004_s×¶#@Q¶V£J0ÀÜ-S_x000E_^º¿6ñ±_x0003_h_x0016_Àn÷_x001C_4L÷*@$_x0017_!¾,e0ÀÒ·¹V_x000B__x0019_æ¿¦D8à,_x0008_"À«È8/Ç$@¥Ûûhë_x0004__x0004_À¯l~3Íû¿/- ¹¦_x0018_ÀsCÏ¨7Qå¿â£Î¦_x000C_+À_x000E_&amp;VÅM§Ý?[_x0018_IÛ·_x001C_ò¿ ÊÞÿè_x0006__x0005_À_x000C_«° 2@hâ øÐÔ_x0005_À E[¤ø?~Fò¼"À!@â^h.RR_x0017_@j0{2ÊJí?*iIÐGm0À^c&lt;éO,_x0019_@+h#= I_x001A_@Ìá'|±^6À_x0004__x0006_ANY_x001B_/3ÀmúØØ_x0017_Àx_x0005_£iÅ$ÀA+§Aj!À_x0012_:×N|ú¿5ì×Ùod2ÀxÝÈ_x001A_@0Õ_x001D_2`1@_x000E_~rÊ¶Í_x0006_ÀõÈR_x0013_Oe_x0017_@ê¥&amp;Y Ð?Öb~È_x0007__x0013_@Ln([_x001C_1À_x0002_0_x001F__x0013_Ö(@~_x0002_[P×_x0008_ÀR©»_x0008_Q$@yèUh~4~¿Rü_x001D_o^õ?.Õ_x0007_»'a_x0003_@ýÏÍá_x001B_@*_x001E___x0001_¸M_x0013_@2±_x0013_ÖTË_x0018_À_x0010__x001F__x0016_w,ÀÇK?^!Dû¿þ9'ÕSò_x0010_@mt¹;#@°ZuõÚø_x0012_@T{ò_x0010_÷¿0¬Áµ;!ÀÏöÀ»¹÷é¿×R 1Ñî?T¼_x001B__x0003__x0005_8À¤ÍÒ-¿¿\¹¨à&lt;_x0008_À1_x0015_E_x000B__x0012__x0010__x0001_@8îÉl_x000C_Õ¿a³áêñ×¿_x0004_xA_x000B_ÀT,¹&lt;_x000D_@l_x0018_lÅs%á?_x001D_×½À_x0014_`á?´_x001A__x0016_+H1ÀÞvjÈ)ÀË_x001B_ÇÖ_x0018_á?wr×«-À ÊÞD_x000E_#@Æð^!{$À©Dö³/_x0003_@_x001B_çw1_x000C_¤7ÀíN¾@'u_x0015_@N_x0003_&lt;àèt-À±X¾@Ík¨?øãÜ½ÍÕ_x0002_ÀSüFOÎ&gt;+@_x0002_ôT¬ÿ?ðÞX_x0018_A_x0010_@_x001B_pG£ú @pS3ãÃ_x001A_À	^1¥êïÓ?µ/Æª!Àe'­\G7_x001D_@2»¤_x0003_3¤2@²é"ðK°'@_x0004__x0007__x000C_%Q·_x0006_@EK_x001E_ë{Iñ¿û_x001F_Õ¢å_x000F_ó¿&gt;oEø_x0014_ÀÑê}¯Ç_x000E_@3v_x0013_p_x0018_!À_x0014_!*_x001A__x001D__x0002_À=ÖÆð%_x0016_!@3ð_x0006_±g_x0014_@&amp;\¹ò_x001D_$@)êiî:¹Ñ¿._x0010_¥Ò_x0001__x0019__x0017_@ráÓ®Å*À_x0019_ì*&gt;$"ÀÚs1-À*´ºWD¢_x001F_@\K2S_x0015_($À©F©_x0012__x0004_	_x0010_@Sõ´Æ"¼_x000C_@pQÏqu_x000F_@E_x0005_vó?Bxª}m0@îT[ôÁ ÀÙ_x0005_Z_x0012__x0016_7_x0016_À0¿&lt;¿s_x0018_@_x0003_óÔîû?±Ãº*â?£½îµ_x0001_ç¿'Z+_x0014_ûè_x0012_@F}*å_x000B__x0003_@(l¤Â­61ÀU_x0018_¿~_x0003__x000D_¿80@_x0006_Ø_ÑÃ0@a¼Ò_x0004_ã?etu+2H¿1µO©Ø;_x000C_À©+b¯ü¿¾ÀØ,_x0005_Å%@_x0019_AÞY_x000B_À_x0019_@de&amp;iI_x001D_ÀÌ_x000B_Ô_x001D_2ô)@(5hU_x0015__x0005_@¬{_x0003_âc	_x001B_Àk@Æ­x_x0013_À_x0007_wGÞ©¯%@UQH_x001C_Ù(÷¿_x0014_Ð,®(@¡ô¾_x001F_­é_x000B_@\ÐOå^i'@ø_x000F__x0012_Ó_x001B_ý?	InA;_x0008_%ÀSXØM¿_x0017_Àx£l¥AÅ_x0013_ÀIòÌ·¥_x0013_ÀB=î_x0015_k/@ÑÒh_x0006_4@ÚKV#õ!@*_x0014_¢«_x001B__x0018__x0012_À_x0002_õU&gt;Â=_x0005_À^¬Ú/«dÄ¿MAÎ[&lt;_x0013_À&lt;lmM¥g_x0001_ÀîÁ]?º._x0010_À_x0001__x0002_P_x0018__x001B__x0006_­}3@µ&amp;_x0005_ë~¦_x000D_ÀÇ_x0001_VS_x0005_'&amp;@þ#ò+_x0015_.À%4Ì_x0001_	y5À_x000E__x0014__x0018_À¢v¤Õ_x0001_@ýð_x0013_¯ q_x0008_@ð¯_x0014_£7Ú¿_x0006_+{o¿ò?QMF¢_x0015_Àg»c';_x001B_À2_x000F_îkî_x001E_@ò!Å¸å_x0004_Àâä¦.Ð$@É_x0002_gxû#@Äº£NÐ%À&amp;î0Û_x001F_9)@¦§Bèe_x0002_ÀÏþ_x0002_"ÀO×9±d|_x0013_@S_x0007_YuÛö?2¢w²Ç]æ¿2n¹æ´#@¶Qîþÿ?_x0016_@$A5@_x001C_.öß0/¿?|O_x0013_i_x0014_%Ã¿á_x0012_!_x0010__x0014_À¯R®=ÏÄÉ¿h¸Ìò×"À0²BÀ_x0001__x0006_î_x0014_6@Jm_x0019_eò_x001A_@gsM]Ã)_x001F_@°³{ö"_x000F_'À0ØZ¾P7@ è_x0005_S£Ø,À´çvû?&gt;¬óq·Ì?w½¼|-@uRÛÞP_x001F_À«(_x0003_'@È_x0004_à_x0019_&lt;Òò?[Gç&amp;h^_x001B_À_x000D_Ä_x0013_-'"@ô}_x000B__x0003_ëI#Àé¤RÅ´F2ÀqrÔN*§9À¦Ë°_x001C_*@4ÐK8ñ_x0012_À*_x001F_!ß]~_x000B_ÀbB©k_x0005_'À*´\%ï3%@q_x0007__x0016_+'_x0002_À_x0002_°_x000C_b_x0017_+.À¬¡d¢×_x0008_Àº[_x001F_íÞ&amp;ÀÝãã^?Î_x0010_@Âës}D_x000E_À_x0010_}hª¤ÿ1À.J?`_x000F_ã_x0012_@³ÚJoM'@_x0014_¡_x0011__x0005_@_x0002__x0005_ó¿»ç_x0003_@¿©_x000B_ð	*Àà_x0001_àM,V_x0017_Àá¦._x0015_-À(çOps@÷?¥¦ì_x0015_x0@HÐ#ý¹z"ÀÌ¡_x0008_ÉÒ¿ÿW¨ÿ`*@iÈX7$#@)!_x001B_&lt;r_x0014_Àã_x0016__x0018__x001F_Ê _x0017_@_x0005_`_x0004_OG_x0007_%@Àù_x0016_=ï&amp;ÀX%RVx#À:jiK»b À½P_x0004_ cé_x0017_@_x0013_ÜÈ5Ki_x0013_ÀRS¾N_x0011_Á(@Äó4_x0010_#ÀH_x0011_é_x0016_R©!@v=vÞFl'À_x0013_Ç0_x001A_ãJ+@~û÷¿ç©e	}})Àö|ùIµ_x000D_À÷kP:_x0018_¸_x001A_@_x0002_¸ÜÆk·Ø?{Ë(XVY_x0010_À`íÛî-_x0008_À_x0006_@_x0001__x001A_+_x000F__x0006_@é9ù?_x0003__x0007_çÀ!À{D6._x001C_À~'ºQ°Ä2ÀÆ	_x0006__x001A_:¼&amp;Àþ_x0004__x0018_2§5@ò[5"5@Îq_x0005_^ÿ¨_x000E_À\%_x0001_Îp0$@§øi½ñ8À#"­w'k'À|ÇýîiÃ_x0014_À¶ñë_x0001_I*2@Ê¡_x0018_üÒ_x001D_@~ü^5¹Úê¿2_x000F_Ùìr4+@âXi%&lt;@ßDõà«(ÀnCä»¬_x000C__x0002_À&amp;NÊc©_x0007_ÀÞwO:_x0017_Ë-@V8ÞP+33@bY&lt;zq=ì¿Hök_x0013_*î?4òLI1_x001C_ÀqXL´ _x001E_@&amp;Ê©ÇjÊ_x0007_À_x000D_ÍxF¨ö(Àä\â"#@O¸Âv_x0018_Àyj_x0005__x0018_É_x001F_Àð_x001A_wuÕ}"@ñ4 _x000D_4À_x0001__x0002_ÔÖ&gt;_x000D_ü_x0013_@¶00W¤ô¿ô¨¹:3@ 7@ä×¿]£T¡_x001F_!_x001D_@Ò«_x0006__x0015_1ÀÌ_x0014_=½Ô @RD¹­r0À_x0015_i/_x0007_ÊT(@_x001A_l¬rA+/@_x001F_íuä³_x0018_@_x0004_)íeùvþ?³ü"Ân¨Ã¿&lt;þmH&gt;Ñ'@þýZ(ÀÐÊ_x001A__x0016__x0019_ÀÑ_x0001__x0019_ô4._x0013_@Ê*·MºE_x000F_ÀÜ­_x000F_·ró¿çùôzöØæ?_x0011_[=r&amp;_x0012_@¢C³n×_x0005_@©_x0004_¦hrë?ùâ+Â2*ÀÙ0ÀxVw&amp;@I_x001E_¹¢x.1@Ú_x0018_öáÕ:ü?_x0018_õòZ_x0011_À¨»_x001E_KÃK_x0014_@_x0008_ÑÕ7e(@X\q]×l$À_x0010_c_x0011_Þ_x0002__x0008_¾_x000F_@_x0008_dx×c_x0019_À,_x0005_BK!Å1À_x0011_Í!G_x001F_@_x000D__x0019_"!j_x0013_@Ïe_x0001_=#À_x0001_&amp;_x001F_Ì¿_x0007_@HÌ4èJÒ!À¶lÊ_x000D_Ó_x0018_'À2´T_x001D_~îö¿'üh#&amp;å_x0001_Àvy_z_x001E__x0004_À5ûæ¦9 @@ü_x000C_k_x0003_1@úëtô_x0013_@`Ò¸|F_x0005_ÀI?[ÖÐ1@*s¾]à_x0010_@Ó&gt;_x0010_p$ÿ½?n_x0006_I®4jè¿¢oAñ_x001B_Á?9Üè*æj"À6æô_x000E_Ö%À*çE»W_x0004_À­±_x0008_PNT#@¢ÀgÿÉ$@Ý8Üþ_x0002__x0012_ÀIðE)Àö_x0008_|£_x0010_ä*@á¸ Æí¦#@_x0008_CòåÛ_x0015_@pgI-§"À_x0001__x0002_´¡7ü?+/_x0017_ë`	_x001F_@jVÔìI_x0018_À9_x0013_$ê®.À/!_x0018_¬*&amp;@_x0007_p_x001F_È9/À_x0008__x0012_Ììx!*@auòÌô_x001B__x0007_ÀÀ_x0007_ÿC_x0005__x0016_9À«±ldöÐ/Àè½¿Çr_x0016_ÀýeÂ_x0007_%_x000F_@s£ì!j7_x000F_ÀöIi_x000D_µ¯_x0010_@Ò_x0012_Ý8Ô_x0004_@_x001E_¸ð³P_x001B_À,q2¸^_x001B_@Ã=£B#6Àâ@"J}²_x0019_À_x0007__x000F_v_x001E_ËG_x0019_À1_x0010_çüà_x001F_@¢óã(¹A_x0005_@¬èØÄ_x0019_@_x0004_«±»ô¼&amp;@Äå¤$Y4Àz\_x0010_Çß_x001D_Àsj8_x0010_À_x000E_OYJ½*@_x0011_8LlåØ?®®Ì¯Ã_x0013_@_x001F_SÜLø¿Gôàª_x0007_	°_x0011__x000B_À÷9_x0003_ª¦_x000C_ÀA_x0014_5!õ_x001D__x0004_À8ZH³fþ+ÀRâ+Tãö?WÕÀ=v'#Àü_èB"e%@Bô¶J_x0017_@üX°_x0013_?FßEÛ6p_x0006_À2Ýå_x001C_I÷¿FÿÏ"3ý(@èP¥Bf?¶£kç_x001E_%@Ë:uÀ_x0008_£_x0001_@Vá`sø_x001C_@b×/z!ò_x0012_@©Xk^ø¾í¿_x0019__x000F_þ(©¿§('ÿ1Ú¿ìé¦b)@Cÿé/_x0008__x000B_À¥XüÏ÷ó_x0013_@oÙ|m_x000B_À_x001A_d_x0018_·wø_x0005_@`_x0002_-¬æa&amp;ÀªJ×ØID,@_x000B_ºih_x001C_*@ÜË=SÚ ÀÎÍÓ1=û?y¯¢²_x0003_0@Ð×ÞW_x0018_@_x0004__x0005_ µÝ®_x0005__x0012_ÀÈDÙæÝú¿/ÐRuê¿°"+o¡_x0005_@ª¥!ë_x0001__x0008_Àåúa71&amp;À&gt;_x0013_k|Äeò?aÊ_x001A__x0007_Ýá"À ÞËsD&gt;'@ë_x0019_ÝÚ©Ã3@väâ¡æ_x0014_À¯6äB¯ö??&gt;È¢é_x000F__x0015_@U_x0001_ÃË(À_x0015_ý}*N_)@ÝÙ±Ïbõ_x0010_À&lt;_x001E_°æÛû6@_x0016_éÜ|_x0012_Ä_x0015_@_x001C__x001E__x0012_l_x0003_a#Àæ_x0002_fÒä$@`Ô&amp;°ïð_x001D_@_x000C_Só_x000D_Ñ_x000C_,@Ì)®f_x001E_PÅ¿_x0003__x000B_	Àò_x001F_dêoÉó¿¼]ÜÔ®þ$@9@1_x0018_À,EkÜ.'À~H&gt;Ôò1À,{_x001C_ñèä_x0019_@	×7r¡2À=§Nt_x0002__x0003_ª,$ÀÔ_x0013_%kF1ÀÃ¤C_x0017_óÄ_x0007_ÀG¯/Q}Lÿ?-¸ör|_x0005__x0002_@À_x0017__x0002__x000C_ÁI%@üß®Sp_x0003__x0011_@)ªçF¨$À_x0001_0&amp;å÷_x000C_@W@_x0015_O1*@Ò_x001B_vÅ²_x0011_@U_x0011_HG7 À&amp;æW;©Q_x000C_ÀÞÖG¶¸Í_x000C_@ô}î½_x0017_ø?z¥J'Ë"Àµ_x0005_÷	_x0008_À_Ìqm_x0010_@lÎ\H£_x0014_À©_x000F_R 8_x0004_@_x0004_V¨wÖc?÷Ýì_x0001__x0017_#@_x0018_t°nömó?µ¾Öëh]!ÀHÓÑ_x001F_k¹¿_x0003_U¢I3ÀÜz£_x0006_@_x0012_oræ½20À(of_x0001_ËÄ)ÀæPû@_x001C_À_x0014_àg)¦u¿ÚO¶õzG_x0007_@_x0002__x0004_òªï|ãµ/Àd÷q_x0016_!Àq/ü¦ê À_x0018_ç._x0012__x0015_9_x000B_À`Ý'Rà.@Ê¿R¶Ü'À§G?fï_x0001_@°Û6NØ7'ÀûI_x0003__x0006_²b.À$b÷_x000F_*À¤OW|Ô_x001F_ÀZ«ÆQt/À¸Î¬¨_x000B_2@M_x000E__x000F_ês_x001C_@ÐãApÑm(@éþOÉ_x001A__x0008_)Àµæ&lt;_x001E_@añAç¥Ë1ÀÒ#g6&amp;@&amp;A±òs÷.Àg'ªÕ À¦mÉ_x0012_ïZ-@N¤_x0016_6Ld_x000B_À\têúTT_x0014_@Õ_x0012_÷_x000C_'@Êæ_x001D_¸Á	_x000E_@ðÝ¤ß_x0016_@÷÷aû_x0003_Ã_x0008_À ""Õð?_x0005_Gú£Þñ&amp;@¶¹_x001B_ÓjËû?_x0010_ì'Ï_x0005__x0007_N+#À[þÐ&gt;|À_x0010_@ÅmÚÕlA_x0005_À_x001A_Ã_x0008_ØÚ?x_x0014_Ñ|_x001E_)ÀÌÕ@_x000F_k³_x000F_@	P©Lkn_x0003_À~vhÏE Àëö_x0013_A{:!ÀØ_x0002__x0006_äh_x0017_À)`m,_x0001_µ1À1ßêLÓ?¡V_x001A_½Ð_x0017_À_x0004_É_x0002_a×_x0005__x000B_Àg_x000D_ï§ L_x0016_À»üãê6_x0019_@_x0012_ë_x000E_Hü"@Å½Va-ÀÓ_x0004_-_x0005_@ÒLzx¤t_x000E_À°2¿$«G-@&lt;Pèå²_x0003__x0004_@_x000E_·\jy(@_x0006_TÕõ-('À_x0002_K_x0002_7_x0002_Î_x0019_ÀGñ#72ÀZÙqÙõ¿Ã_x000D_D9_x0017_*_x000C_@ÈE_x0010__x001C_Â&lt;_x000F_@!Ê¼pB_x0012_ÀC¾¨çÝ^"@ö®YG0@_x0001__x0002_â{Ë~_x0017_2 ÀdM"óQo_x001F_À¥2à_x0012_À*,_x0004_hÝãè¿_x000E_ãé?´­àº_x0001_F6À@ç`~Éþ?_x001A_1ÙXn$_x001C_À ¥KpU_x0016_ÀX©_x0014__x001D_"Í_x0010_ÀVûr©_x0008_4!@Èå/Ñ3ÀØØn.ô?U¡ÁÍn_x0002_!Àª_x0005_|_x0010__x0005_1'@@*ë§pØ_x001A_À	]_x0014_´_x000D_o_x001C_À0{_x0011_!³·_x0003_Àý0 ½×3@!?HRö_x0019_ÀúÙâK_x0008_@_x0012_I_x001C_°¯î_x0008_À³Ó£_x0002_Ui/ÀàÉ]í|_x0010_À]ÝR®Î)ÀÉë&gt;H¨ñ¿ûå_x001A_v&amp;À¯T_x0008_¦;*Û?!ä	¥D_x0014_@náØd_x0016_À&gt;@®_x0007__x000B_@4_x001E_©_x0001__x0006_þH%ÀA_x0004_Õ£6_x0003_@ï_x0019_e¥¯_x001D_À&amp;oÙÅ|_x0003_%@^_x0019_Â_x0012_Ûïò?ÌÏLÌö_x001E_@©ÝÀ. û¿~T¾¸_x001A__x001E_Àrò_x001D_á2_x0005_@_x0005__x0002_(|g#@ÆOÈÁå?pa~²gm(ÀÚ N²8'#@_x0017_Ï¿Ù¹°%ÀäB'5wZ_x0017_ÀÀd_x0010_åã%ÀÔu@D_x0010_À_·4#	@üÜó_x000C_E´_x0007_À_x000E__x001B_O²®¦-@¾û~µ¦ñ_x0016_ÀU-Wæÿ#@=0051Ó¿­£_x0012__x000C__x0012_#@_x0016__x000F_(D]ê_x001A_@N¿ ¢_x000D_Ù? s~_x001B_Òá&amp;@o_x0015_Ø_x0017_0_x0006_@ÀöúcJVû¿æ.,u"Àgé¡7A_x001D_ @´eýLg\+@_x0002__x0003_âÝ;Ðmª;À"åyQf)À/ìYù_x0001__x000C_À_x001F_&lt;Að§_x001D_À_x0005_äçð"@_x0002__x0019_^ä¼_x0014_À¤7"C_x001E_«'@S ÷þ´2@÷xåê_x001E__x001C_ÀT0_x001F_øÇf_x000E_ÀC;_x0006_	3ñ3@T"Ú_ôÑ2@®]_x0004_mé_x0011_Àûí4_x0008_Â\%ÀûðókG+ @x#´õñ?ËiúÐµD @ªô_x000F_¬Â_x001B__x0017_@è¥ÅÊÏø_x000C_À_x000D_~4Ts_x0012_ÀX2¨ï_x0011_@à¦äªo_x0012_À_x0008__L@_x0002__x0019_@Ô%üÜYÍ0À1¯Áv_x0001_ª"@qy ]ÂÕ_x0015_ÀõK5V­$@[Ü_x000C_Ðlt_x0013_À(_x0019_|ÏÐ_x0019__x0014_@n_x001A_e_x000D_mFß?=¡/_x0016_¯U'À_x000E_?Ô0_x0003__x0007_Uëç¿@P_x0014_M+l_x001A_ÀW°°«eÍ×?-_x0012_\RÒé?AcXNÐW_x0004_@Þ_x0018__x001B_dMCó¿)6IÜ²+À&gt;^_x0012_H(#_x0001_ÀÐ*ûðY5(@_x0013_&lt;ÉbÓ_x0017__x0010_ÀÜ¡E._x001F_°(À_x001A_EçM_x001D_è?'ÛÆ"À93_x0003_{ë_x0002_@,ç®þ¾õ?óÛÝ_x0016_£T+À¦7_x0006_@Èò_x0014__x000F_ùæ(@¨?°[å_x0005_À×IpÂ,ù?M¾å?Ð/À_x0014_?Nêbè¿¸%ô§T À_x000F_BÛ«1ê?xû_x0003__x0016_£_x0003_û?â§ËcÃ_x0018_Àê4J§Rè?ÛSTþE,!@{hË¦°_x0017_)@lAçü|ç!@KÜªp¬ö"@­²Q_x0018_0$À_x0003__x0007_ØD²ù7@	s4ïð«é?-".%ÀEÍr_x000B_Añ	ÀA_x000D_V1	0@XUèK_x001B__x0006_ÀgÄj=é_x001C_@lp_x0012_waà_x0013_@Ý.|_x0005_ãÈ#À/Ó0±_x0017_À¬ÿç²_x0006_,À!o/&lt;J(_x0003_À1U}6[R_x0002_@*s£al(À»ýµ_x0010_3_x0014_À_x0018__x001D_º¤#Àüc¦ò_x0017_@_x000E_¼_x0011__x0002_@ê©¼_x0011_À_x0004_eï0Ñí_x0018_@\{w_x0013_wa=ÀF©y¡~¶!@¢¯_x0014_îÇN_x0012_@¸_x0005_·d¼8@èZã_x000B__x0012_@6æCG_x0001__x000D_@$w%/_x001A_«_x001D_@gJ'_x0015_À¦(r~ÞÙ_x000D_@»&gt;ãÆª_x0014_@cL_x001B_XI_x0005_@÷ë4_x0001__x0003_sç,À(_x0005__x0008_¹i_x001B_ÀåêÑ_x000B__x0010_Àç+_x000B_YS_x0006__x0003_ÀÝ_x0004__x001B__x0019_Ï_x0007_À1ó_x000D_«é-+À¦aÎ_x0005_m_x0017_@Df&amp;±_x0003_à?Ü¼°ã)@ù60_x0014__x0013_À²+U¥Çq À&gt;áÕÿ]_x000C_À!å_x0018_cöªù¿c_x0005_Þ¦-_x0019_&amp;@B»î«é+@mMùU¼_x0013_À|5OÑ_x000E_@ô£q#DÀäêà_x000E_æ_x0002_À²Ú8?b"À×Tp*7@ 9Þâõ%6Àf@_x000C_©u_x001E_@KP_x0017_ªþ0_x000E_ÀO©BÌù_x0014_@4 PNª8_x0012_À6Ît.ùáì?IË__x0003_y_x001C_@ä½|É£_x0019_Àe`Wo%À¢ÐDn3_x001C_Àe Ü"¢_x0018_À_x0001__x0004_kïÎ_x0012_À¨(6Áw1_x000D_À(Rð´_x0003_&amp;@_x0010_nÒOÜ_x001A_@_x0004_h#ö&lt;_x0014_(ÀCÖî_x001A_f_x001F_@ÖÇ²Ñ @)a§wfLó¿b¦¼_x0014_85@¶\kë¢_x001D_@°¥aý_x0013_-ø¿XG0¾´:$@Ðú®_x0005_~_x001F_@g_x0007_½ùºL_x001E_@j`&lt;´_x001D_À_x0012_¹$Ùð¾_x001F_À§È®ÐÇâ?êc!_x000C_Q÷?OÓ8_x001C_	_x0018_ÀÄ4²¤_x001E_ÀoÖTáh_x0011_/À¬Ô×_x001F_ä_x000E_î¿Ì_x0010_ ñï,Àúé¯-ÀÛg'ð_x0010_ë¿"Þ_x001A_bâ¿¶½cwsHþ?Tèyýt)@_x0002__x0017_mÇE_x0014_Àu{Q®í(À_x000F_µâ§_x000B_Æ_x0001_@¾îo_x0003__x000B_%@º	ÂÀU2ô?4RÃõð¿_x000E_¿­IgC_x000E_@×ñ_x0019_Ô8±_x0002_@·¥¾sî?W&gt;ä_x0007_ðh_x001A_@ÅQY_x000D_÷.@öìO_x001D_!@CasäÌ_x0003__x001C_À^Üq±ä=_x0017_ÀÇ}_x0008_&amp;K_x000C_-À¤_x001B_9¤ò'ÀGÛô_x001E_Cã_x0012_@¨V7í_x001D_%ÀZÅ½, Àqìî¼Á1@r$4_x0003_V_x0004_6@F¢ËW:_x000E__x001C_ÀhOÞè_x0015_@ò~»þ_x0019_@rØzú¸_x0006_(ÀêtÊºjL_x0019_@2ª·9Ãg_x001D_À_x0005_`_x0001__x000C_K'Àëÿhªþê'Àm~f_x001A_ß¿FÓ_x001E_f_x0006_@ð2_x001B_C'_x001A_ÀO_x0016_bJ"@RlfÆú?YDÎhN_x0015_@_x0001__x0002_Qó&amp;Öô_x0015_@Ráïx_x0016_\6@ ¼ný+¿_x0004_À"o{ù&lt;&amp;@Úå^_x001A_!@Ú_x000F_Fp_x0004_À-°õhE"@h2{&amp;_x0019_À¬¿Åd_x0018_7_x0003_Àºå_x0004_zì¿4_x0002_Ïº|_x001B_À_x001C_!	YÄ_x0011_@ïéeÎËUÆ¿_x000F_7ü×_x0003_@ØO®Ï]1@&gt;¹ÿkÛQ&lt;ÀöÿTLÌ%3Àøþ8&lt;´÷!@®u5\_x0010__x0003__x0013_ÀZ.|m@_x0006_Â¿úO&lt;îáO Àb{Nkd2@\Ü+²_x001F_À!]ø¦ï?!@X½_x000C__x0019_Ý_x0016_ÀÆ°_x000B_4â_x001E_@_x0012_$²9j_x0007_À¬¹¬Þù"Àwúºù,@¤tunR_x0006__x001E_@Õ¹:)9ÀèÿgÃ_x0001__x0002_&gt;$-@´B_x0018_9q_x0011_%ÀæúªðÇ+ý?eÜÞ=ié'@ÒûE¡±_x001B_À_x000B_2î{Ë_x0010_@yþSôY0ÀèO;yT_x0005__x0017_Àl¦éK×ø%ÀÇ_x000D_Ë_x0003_n ÀPÿÈ¾Î#@½¢ßs¨¼$@ðKYLÝ1_x0010_Àb&amp;3ðp[/À_x000D_à_x0007_&gt;"À¶W°É_x0018_D!ÀÙ_x001D_40_x001F_#À(º		«}.@4z5_x0007_ ÀGóé~_x0003_Ö¿£­ÌZ&gt;_x0008_@?6#_x001A_&lt;_x0014_Àè_x000B_³_x0018_Ç×&amp;ÀtR`¥_x001B_@~_x001C__x001B_*gÀ_x0005_ÀÆÛæGË	@¤È5Ùy-_x0016_À±St_x0017_Ì,À0^£¢_x0007_*ÀÊf¹ü,Àá_x001C_ûÒdÎ¿1±Raë1@_x0005__x0008_¯rÑ	Z @ö°_x000E_4(À&lt;Ö_x0011_|:(ÀÉ6%å{Û_x0015_@tT,ãüù?_x0019_k_x0001_c 1"À_x001E_9¿c_x0004__x0006_@f÷u8öÅ&amp;À_x0014_ÀÒl_x000D_Î?á&amp;Ù._x001D_Àv_x000B__x001E_ú_x001F_å¿\/Çæ_x0002_-@|ÌÞ(ø_x0015_À­=fàBe_x0018_@H;zõ@"@_x001F_°KýÙ1À&gt;:cFXZ&amp;@ ¥8WS_x000E_À_x0003_AÒÂês$@¦ì9¼Bê_x0011_@Bíß·Ê_x0010_@_x001C_ÙWSB"ÀÍjx²_x0017_+ÀtL=¥·ê_x0006_À¥o_x000D_vÿ`_x0010_@[åQõ_x0007_ïò¿_x0017_JÌDZ&amp;À¡o°Eç_x001F_@_x0004_9¥õmÞ¿U_x000E_­ëßw_x0019_À3_x0002__x000E_Mè_x001B__x0012_@¼Ù°G_x0005__x0006_¨r_x000B_À  _x0014_ÔJq_x001B_ÀÎ_x000B_ð¾_x0015_(.@O)·e_x0005__x000C_ÀH:õr@-@ÌB¡&lt;¿$@Ä:8Íº¡'@áx5Û§$À³þË_x001B_=/@@Fl80ÀJ4¤]_x0018_À_x0007_´å_x0012_3-ÿ?röÞ¡_x0016_À_x0016__1 _x0012_+4@J­1g1?_x0019_@ôt¤êü?F_x0007_q?{¼_x0002_Àw¹¨tÔ|&amp;Àé²+\w_x0015_@_x000D_Cî®Uù0@å_x0001_(f_x0004_@_x001D_s,_x0005__x001E_@ÀèVS|_x0012_@×m_x0003__x0005_ïâ_x0017_Àl!§Ö[3&amp;@Öx­xø(5À_x001E_á#×rö¿=I"æ_x000C_;_x0010_Àc.²_x0001__x0011_À(_x0002__x0011_°Þ"Àä8ð_x0007_¼=2ÀVJÞéÓö?_x0002__x0003_äræ_x0011_¼ó$@J_x000B__x0006_²Í_x0014_À(öBÍvi_x0008_@m_x0006_Û*Á_x0018_ú¿-_x001B__x001B__x0005_¼$À_OtQ!_x0004_@_x0018_VüR"?_x0015_Àª¡È7·_x0014_À&lt;.Ë_x0006_Ú_x0018_Þ?_x0018_£ó_x0007__x0016_ÀßÛûÙò À_x0001_ç1NúbÖ?F³u@_x0003_À_x000C_wÈ4£¬_x0016_À_x000E_lD.U÷?£|M­Ë8_x0004_À|G9¨ó_x000E__x001B_ÀÎîë6Ðtä¿_x0013_:Hæ-Z"Ànæàï~ç_x0002_ÀÄG¦tªì¿ªf{_x001B_Ù_x000C__x0019_ÀÎ?_x0019_3ÙAÕ?þëúÆ]_x001C_ÀÃ¶æ$@L_x0014_W.¸_x0006__x001B_À^ð_x0005_3 Ú&lt;@ÕÁ_x000B_h?*Àìxê_x0015_À#_x001C_-uÕÃ:À_x0004_¸à¯2&amp;À=é~_x0001__x0002_{ô#À_x0014_7¦Q£÷?{,/+É8_x001F_Àÿ/ÀÅ«_x000D_À8¸±óù?8nE_x001F_û?òY:n_x000D__x0017_ÀüQ_x001D__x0013_²í?&amp;Ú·x±^_x0007_ÀAjãS³§_x0016_@7¿7®dg_x0007_@ðtJ_x001C__x0016_,@¸¤Ë´_x0010_ !@_x0006_U,ë±ðÖ¿_x000D_ÆuV_x0006_@%¿å,z_x0018_@_x0010_xgÏ:$@¯{¤1_x000F_µ_x0012_@jbíB_x001D_3@æ%Mh¯¯_x001E_@á¢»°_x0001_µ	@lYr]±_x0006_À	Ê#Ï*e_x000C_ÀyÌP`¡=À¡bùvHõ?[l§_H @Aù¬_x0006_D&lt;ó?½×£ð¸«!À_x001C_º©ÇÒÚ&amp;@Ë_x0002_+ÎÙ#@ï~.èpa2@¨C°ëw_x0007_@_x0003__x0005_@øpcÅ¦_x0012_Àf·kòº\#À_x0004__x001B_óúÉs_x0010_@?L_x000C_5r @xÍÒ5_x0014_#À¦Qö_x0013_í_x0014_À _x0018_FMÚÔ¿mw+Ïî÷¿ÂC:éÿ=@£ÅX$µ'ÀÅ_x000F__x001B_MÛ÷'@ó_x0004__x0002_ç¨_x0011_@_x0003_]iRÓ[&amp;@:sTQÒ*@Dª$« î_x0016_@_x000C__x0016_ê0À-ú(£/_x0017_@§ü¯¹1:_x0017_@_x0016_Ê¹Üî!@(wõ¼Q¶	À@ù_x0011_@_x0019_DjöN,_x0002_ÀÕµ´ÚK_x0011_@ìøÆBCwò¿©óÏzÀ	À©íüÑ_x0001_Ï$À*$|_x0006__x001D_t	À$$ö­=_x0017_*@æob®_x001B_@_x001F_ô&lt;	2@_x0014_&lt;I®eö8@ü_x000E_1w_x0001__x0002_BC_x0013_@­/n?b_x0014__x001E_À_x001E_·£b(O#@$Èû¦q·_x001B_Àc£W_x0002_Ãö0À_x0013_µç~_x001D_@{æ)^(_x0012_@µu8~xý¿ª_x0003_ñ_x001D_í 5@iw·BúÞ$ÀÒ)ýä×&amp;@&gt;.é5À@ÌÕ&lt;_x0011__x0008_@ä{õ÷}¿_x001D_À&amp;T¿lG¨_x0014_À&gt;Ä¦Øj À·_x0010_§/%ëú¿àb_x0011_óô^÷?`AZN1Ã_x001E_Àp4ÖR(&gt;"@Zâ®õ_x000D_Y_x001C_@&amp;õ_x0006_{q_x0006_@lý\_=_x0018_ù?+#_x0004_No_x000D_ÀåÈ³_x0013_Â6(À1÷  ê«&lt;ÀÀÄ©ýÝÿ?&gt;_x001A_þÖw,ÀÑûÕ!¹J_x001F_Àuí/*Ú_x0019_@Î¥ÇÂ_x001B_@f_x0010_Y_x0017_õ_x0001__x001C_@_x000F__x0015_Å6Ó7&lt;{.Àº_x0013__x0008_Ô÷n_x0014_@_x0002_!_x000B_Úpk_x0011_À_x0016_ª_x0014_Ì~Á?´tpvUü¿s_x0002__x0017_p¡s+Àîaþí±S_x0018_@_x000F__x0003_ù?÷3À_x0010_Ç)Ø%ÀäL0_x0002__x0004_\_x000F_Àé/3_x000F_¥_x0007_ÀA?É_N _x0010_ÀÇ¼òSB-À®E¾L0_x0007_ÀÑ&amp;¦_x0007_5ò_x0013_À[§m_x0018_$	0ÀrMáÅ_x000C_È_x0004_À÷=Ò_x0006_"@ÌÛË_x001F_D_x0012_@H²èòªÿ?_x000E_b6Ñ_x0011_P_x001D_À°_x0013_¡ë,@å_x000F_{¨ô2@siUØ­ï?Ú-_x0007_³3A ÀC9%­Ë _x0001_@ÙÙ_x0005_&lt;ü_x001D_.@J6_x000D_vm¬%ÀÖ§_x0013_YU_x0007_ @»a_x0014__x0008_5þ_x001B_À9Uõü½_x0012__x001D_@ÞÕGÇ_x0001__x0002_±~ú?{L¶Ë-À_x001C_-²'¦þö?§u³%iN%@mR4U°?uEg!_x0007_@¶_x0019_	aTç/Àh_x0006_hãX}8ÀH¤Áe_x0011__x001D_ÀTùqK{J_x0010_À[iDt_x001D_å"À|ÿªM÷É_x000D_@Út?H.@6þr_x0002_4¿_x001C_@²inÊ_x0008_À±¼YSq¬_x0011_@ã8FVwû¿"»orÅ_x000E_À£V_x0001_¥=j À&lt;`üLD_x0007_À	ï×ad4@ô=§ç_x001B_ÀÌ«þnæI_x0015_ÀlªUË	#@&amp;OHÐ?&lt;_x001E_@úË^äô~ê?¯Dï,0!@_x001E_J_x0016_\K¿ý¿d!Ns3O_x0018_À¯8_x0019_¸(.ÀW­Éæp_x0015_@Vh¸(_x001D__x0018_@_x0002__x0003_6ÑoçQª_x0007_@Ä_x0015_Iy_Þ?_x0006_¥ìç°_x001A_@pR¿Ç	_x0012__x0002_À`³@Ò0]_x0018_@_x0013_±¦y'@_x0005__x001A_;v@ì?&lt;K7Ð´_x0011_"@¤X4hÁ_x0013_@³$G^¹·0À`V9Q_x0010_)_x0013_@F_x000C_²õ	_x0001_Àn|iLÎ_x000D_À9Ô_x001A_7i_x0003_@Ú(ó¢"@ÐÑ¥ëZÌñ¿Àf½Z_x0016_4 À%!X~_x0005__x0012_À_x000D_iG´_x0017_À$z_x0014_ÎÅm_x001D_À_x0008__x0018__Ðc_x001A_À_x001E_Äé0a¢æ¿5_x0007__x000E_¢ÊÏ(@»\4ç_x0016_À[/«À_x001A_2@HaÀ~Kô¿%'î-Ý_x001B_ÀÆÛÃø_x0001_@ÿ/_x0008_N®*À¥r_x0019_Ä&gt;_x001D_@_x000C_¥ø+äæÏ?_x0019_cÞ¸_x0001__x0002_Ó%0ÀS¦0$	Ð @x¥®¥	jÇ?HîåyØ_x001D_ÀZ}_x0018_d"@ÉZ&lt;dór_x001B_@vW¸¼&amp;Ã.À_x0008__x0014_N_x0007__x0005_×_x001C_@CNs¶®_x0016_ü?_x0015_1dp2À_x000C_6iû?ú?ÏÐq;M:Àh¢ðpÚÍ_x0017_À&amp;Oy_x0007_e_x0019_Õ?ÝDÕîÃ*'@à_x000B_ÿ*@ìó)¾t4ñ¿sÚ^÷÷-À2ì_x0008_¯¾ð3Àld_x001D_a_x0012_R_x000B_À£É#6rb_x000F_@gØ_x000C_Í_x0017_@þ_x0016_8A-a-@þcuFáØ¿·ØÌj&gt;f_x0015_@G¤t*î$!@ú2¶=²W_x0017_@_x001E__x0019_i0@4À_x0015_½Þºñ_x0013__x001C_ÀàaðI4¯_x0012_@SQ_x0018_~ë¡Ô?_x0002_B-_x0004_Æf @_x0002__x0003_ráNô_x000D__x001B_@_x0007__x0007__x000E_ ý_x0015__x0012_@_x0017_ÙïÕ(À ó]ï}»_x0006_@&gt;#|òA%@éI)k_x0015_Àâ_x0012_»_x0002_ç¿çXÔh&lt;_x001F_@Èý@ïÀ @_x0008_I­ T±¿¶û$Jd;ÀÚ_x0003_ê_x000E_¹`_x0007_@-P6£$ÀÂù\5¥ô_x001B_Àtdß|h_x001A_ü¿ÄM0¡/´¿ÉYêDòÖ*À-è_x0001_ÖïÐß¿ÜiÝC3Û-ÀNÍ±ZØ2À=À»ë/_x0015_À¼_x000B_#_x001B_`þ5Àó=¬ãÌS_x001D_À_x0008_ö{Ýªz_x0011_@ð²z_x0017_Ñ)@(»¬¹r0@N8AnY÷¿"_x001E_,ü_x0004_ÀÄë§Î¸$@Â9_x0005_¦þ#_x0011_@_x0011_7_x0002__x000D_ðý¿_x0014_#ÿ_x0004__x0006_í/_x0018_@|K_x000F_­`µ_x0011_À_x001F_ÐÈo1_x0015_	À_x0016_2_x001C_ÞO_x001C_@ÂÎ_x001F_þô«/@ãxuÚ0À×r_x0006_i_x0001_! ÀBT_x0016_ò(À\ÄòI_x0005_-@_x0015_×Íxl_x0010_Àê5ÛÒø+@Ff9_x001D_ö÷?)ç,èZ*@fJ)ðQÌ_x0002_À2JSñÏ[)@³ªæ¬ÖÛ_x0012_À_x0006_"ä+_x0008_\ð?Öô(_x0018_#_x001C_ ÀÚÖï%î_x001F_@î_x0017__x0002_b¯Cý?3_x001C_ÿ_x000C_è}_x001F_À_x0007_;à_x001F_º&amp;@_x0015_H._x0015__x001C_³0À'&lt;E!ÀQ4pBÌ*@©YmìÄûí?µIÏaZk!@{UôÍü_x0015_@²&amp;GÙ%@F_x0001__x0002_Ì·_x001E_@ÄÔÚ7nV_x000F_À«_x0003_=rø8_x0012_@_x0003__x0006__x0003_R%Ó_x0018_­õ?3_x0005__x0015_#O_x0019_@B_x001D_Q_x0004_#À·Ñ^¸&gt;3À4&amp;_x0003_!»»#Àï_x0010_]J_x0004_-@á!®_x001B__x0003__x001F_&gt;ÀäFÝ§_x001F_@t_x0012_*wê"@_x0004_üårh_x0018_Àµg:_x000E_¾Ç_x000F_@_x0014_9(âî%À/üÅbaT_x0012_@_x001C_ù®ÅPÌ!@_x000E__x0004_k­/:@_x0003_ªÌè_x0006_@8s?_x0002_°5_x0018_À{1ú´v_x0012_@ïZ9:çÆ_x0001_À2óù¨ùëó¿âÔ)¥Ê.ÀÃ_x0015__x0019_!_x0014__x0010_@ùîv_x0015__x0002_@_x000E_Òsccy_x0016_À_x0018_|+I/ª_x0001_À_x001C_Mèär_x0016_@Æ÷_x0002__x0015_y1ÀmÎ^1ÚÅ_x0012_@jÑä{úRü?ÏófS²,À_x000F_GËºµóó¿j9Úl_x0002__x000D_Né_x0016_ÀcÖê´/¾!ÀÂ_x001A_~©Í"-À_x0012_¤xÕV_x001B_ÀÄ¬DÓðñ¿V_x0005_nQnÒ0À¦¤i_x001B_¶_x0005_À^E_x001C_X¨î?÷N _x000B_4ã_x0003_@UµóQE_x001E_ÀÚIÒø¿âÃÁÀè?MÅÁ\û	@æT_x000D_®NÂ_x0006_ÀN'Ëß_x0017__x0017_Àc]5¹É¡_x0011_ÀôF{±W_x0001_@RÚj3È	À_x0002_D_x0002_X_x000E_`_x001E_@²òèºá5@o}¹Ø2_x0018__x000C_Àx_x0008_ûUT_x0014__x0004_@üMHÙÄê¿Äë_x0002__x0010_41@ì¥ÂZði_x0019_@ÏPMu='À_x001C_Lw_x0010__x0016_&gt;_x0007_ÀB°Ë¶Ñ1ÀZuË{ÞW9Àq¤p	õÞ?²\/_x001F_÷÷_x0007_ÀG(ï£¬_x0005_À_x0002__x0003_dÊ_Êä*_x001A_@_x0003_¸n_x0014_~½'ÀôN½´_x000D_Ò_x0012_@_u !¦Bà¿¼EB;c/À_x0003_O×¾_x001C_:(@uË²_x0016_ßg_x001D_@9u¦qàä_x001D_@_x0003_q#à8ð_x0015_À_x000D_Ë]! @ÆÈ¨Ë5@@O_x000F_É_x001E_'ÀÓ(ÒK_x0001_À ¥«_x0015_Ûô¿zSItü_x0014_ÀÝ1	fÁ4À^%;Wvl3ÀaÙ_Ä@_x0004_Àtðùòþ[_x0019_@fIäÛ_x001A_"@	G_x0007_*«$À[Ó×"-@_x0015_Òó{|_x001D_ñ¿öÕR­è_x0011_@xÿÏyøº_x0014_@ù_x0015__x0006_ra+@¹;_x0001_×÷ ÀÈGÆ¸3Zä?_x001A_*7_x0017__x0011_Ú_x0006_À_x0018_[Ð_x001B_À_x000F__x0019_%ºÑ_x0005__x0018_À²V_x001F_$_x0002__x0004_*_x0008_/ÀîÄ	D_x000E_5_x0015_@÷Õuæ48_x0014_ÀXV_x000C__x000C_3À&amp;díAÂ"@Ç_x0015_Ó¸Ãlõ?	3#BÞ_x0001_Àtü°*_x0015_À_x001B_õ_x0016__x0002_ @Q²_x0016_oË4À_x0006__x0013_m£[(@_x001C_f¡_x0008_Sä_x001C_@UI§c°õ_x001F_@{n·­Ð_x0010_ö?R¶_x000C__x000F_À ±l5_x0012_+@yù*Ç?ë?bëË¹ZÎ_x0004_@O[¨oYF_x0017_Àé_x0003_/§,_x001B_ÀvÂéëÙ^_x001A_ÀÿÇñwdÍô¿1+¼b®Ò1@ZÓ_x0002_¢\'@._x0014__x0015_Þ_x0011_À@Àû×z_x001C_,ÀtV_x0011__x001A_ýÃù¿¨çÏ!-(@P"n_x001A_ÆQ_x0019_@AT_x0004_nï_x000B__x001A_Àî6Þ_x0004_*_x0015_@_x000D_QrÜu_x0018_@</t>
  </si>
  <si>
    <t>3713b2ae887dfd158d96a4e4882c767f_x0003__x0004_ºfö_x0003_K_x000E_@üåH-æ_x000D__x001C_@*ú¡_x0016__x0019__x0003__x0016_@'B_x0019_ò·¶!À9û_x0008_5FÆ,@_x000C_k_x001F_cu% À_x001F_ÿf=8ÀöL®ªr~_x001D_Àâ  i_x0001_@&gt;ÑdO]q'@Ï~¶õÙü4@Æ_x001C_ºÐå'ÀJ_x0007_0íI/À9lE_x0003_ò!4@÷ _x0002_½Í_x0014_@ÑÞÄ&lt;¤&gt;ÀÜE_x0010_I*Àh_x001D_¯t]Þ_x001B_À_x0012_ùOn+À~ñ0ãE_x0017_@ÀM_x0008_38'×_x0019_ÀMÝ2ûäª_x001C_@_x0003__x0019_äëÎF_x0001_ÀÆ[¯M-)&amp;Àéç«þæ_x0018_@D©¼?¢U_x001D_@é´_x000E_ð¦4%À·¶Sáäí_x0001_À¶3ÜÇiÿ"@ÅoYãõ6@TónC	@tÇ'_x0002__x0005_3M_x000F_@h¸v_x0006_rÁä?®_x0001_#q¢_x0015_Àæñ×ÌÈ_x0007__x0004_@¤´o2@rÕ¡kwÝ'@_x0018_Sbí_x001E_ÀêÉð_x000E_j)À[Ü½tm_x0012_@,&gt;ª"__x0012_$@._x0001_ØÖ_x001F_+Àð¿`¸Ãy%Àp»ÅEÇüÝ¿²ÁpêÊ_x0003_@_x0004_]×2|*ÀÒ_x0011_´w_x0017_ÀÐ5}ât_x0011_@dkP_x0018_@Òö&amp;rÉÚ)@_x0002_í_x000D_¦ç_x0012__x001F_ÀLq{Ûþ_x0004_@,^È#_x0010_@¡_x0018__x0011_Ð_x001B_@õ&gt;µ~e_x001E_@Í&gt;_x0011_k×_x0017_@®ÂbüL_x0014_À8·vÜ¥1@HªÀâÆ/_x001F_ÀIÄDPaS'@$ó)Ä_x001F_í"@úðöHÚù?%¢"_x0011_	_x0014_@_x0001__x0003__x000C_o_x0019_W#^+@_x0004_Öÿ×+@_x0008_½}Rªæ3À¹©dã}_x000E__x001F_@µS·B/)@ÄW« .í? LT_x000D__x0007_»!À Z¦Ãkõ¿_x000E_¥Ìæ¿_x0015_w:JsGû?BBdæØ_x001A_5ÀO×_x001B_ìÌ_x0016_@Ó_x0007__x0005_F0@w u3L¥å¿þ_x0007_B5öü¿$_x0018_Oõ$ÀÿF_x000B_+Þ_x0015_À`·ÿï0_x0012_Àï_x0015__x0006_N,@Òä)Â´²&amp;@Hòúü8'@8¯Á¢_(@~¦DV£áú?ü8»J®J_x0008_ÀFÅCi4$@bsu×e ÀóïÃ9[_x0012__x0011_À´4Ø¬_x001F_À_x0002_×3_x0001_YÎ_x001F_ÀrôQãñó"ÀsWÓªy+@ÚÛV_x0003__x0008_H&gt;2@èzë_x0006_{_x000C__x0003_À( 6a_x0017_@2dâ _x001B_fÛ¿toeç;_x0011_/@t0_x0005_´¦6ã¿¢{¤3òæ_x001B_@Hóê_x0006_÷#_x0007_@	Ôoü_x0002_ÿ?_¡dÜ!@ ÿr¸_x0015_î_x0015_@ØíOÞ÷'Àx¦á&gt;_x0005_Ä6Àò%¨3á-_x0008_ÀèX~_x0002__x000C_1@_x0003_[1Àa_x0019__x0002__x000B_.Î?T_x0007__x0001_ÔÜû?ë»Fdu_x0016_@§ë§_x0005_L_x0004__x001F_@ôw_x001D_À'··62c,@ÊÄÝ/ÀàÇbB_x001C_Àb·+i¢y&amp;@×_x0007__x0007_|.é?Ñci1Ô¸_x000F_À_x0005_Öu¹_x0005_(ç¿ÕË?'ó_x0019_@V7i?Òºã¿{K¯ÝÝ!à¿Q_x001D_ê½/À_x0001__x0002_OÍ«¡&lt;y_x0013_À WC¾F±_x0015_@*%v.»í_x001F_À¶Éa_x001F_Ñû_x001D_@Év¦ÊT1À_x0011_FÃ×Á±_x001C_@ë_x001D_µ"%À_x001F__x0003_Ç_í[_x0004_@zÎ!ñØ³0@ý¦ ×_x0015_ À¢_x001F_6HG_x0019__x0013_@"üt_x000D_¸H_x0018_ÀíºX­r(%ÀËà^T%Àº¢(Çsº_x001C_@_x001E_¢þ_x0007_í!@ÐÈ&amp;_x001E_@	HîÉ_x001C_&amp;ÀJëq	@1Lµ»!@-_x0013__x0017_]_x0003_&amp;(À3_x0004_Å*±jÜ¿Ë¡Z¼Äc'@Â_x0016_H_x0018_@m_x0004_GWîë_x0010_@È¸wdê_x001B_"ÀPÁ|3l4@hg0¿?P_x0003_À_x0012__x000B_þú»_x000B_þ¿bä&gt;03!ÀßÝ&amp;¨Ê´_x0001_À_x0003_Ìý/_x0002__x0005_Ê_x001A_#ÀA_x000B_¢ýõ_x0003_@Íñ_x0018_D¶â¿ÁÄê2@_x0019_ÎÄà²®¿§_x0004_6Oã	_x0013_@Øð_x0001_ëW7_x0011_@ø÷à%Ó!@¡Jà_x0004__x0010__x0002_)Àê_x000D_­]ª¹_x001C_Àç¤æò¿Ô_x0005_Cú7Ì_x0015_ÀôF¥Ð )@8ÊC_x0007_2û¿A_x001A_?7WÜ$ÀqÎ%Å0:%ÀÊy_x0010_`z!À"±sîÐK_x0011_À_x000D__x0018_jÜNÁæ?E_x0002_£_x0003_È%ÀúbÛ¹_x0016__x001C_@Î9ç¿¥B_x001F_@Í59_x0010__x001E_"@P¨ýK¤&gt;_x0013_@_x001F_4Ñó_x0012__x0019_ÀcZD¹Å_x001F_Àv´01uG.Àº#vîû?¼¢T½Öá_x0010_ÀjvÍÈ3Ð_x0016_Àüx_x000F_µöD_x0010_@y¸ÿ_x0014_ÅÁ3À_x0001__x0005_(oã¬l+@æÀû]uË_x0008_@¨Ú¯Æ4I(ÀÍ×´8åÃ?\UHf_x000C_@ÄY_x0008_Li$@¼ËE_x0013_ë_x0010_À¢_x0002_A_x0003_íÜ_x001C_@_x001F_o_x0005_iBÿ?önXø1@uþUÑM_x001C_ÀÎePaÁ_x001A_0@- v·Ó_x0018__x0018_Àkô_x000D_@S¬X_x0006_ÀxüÖ_x000C_õ?Ö³Bóhö_x0008_@Ôô"_x0019_º1@\¡çà ÷?=J^¿9Á#À´IºS¥_x0004_#@TÀBÐdÖ_x000E_ÀÜûE]ÖS_x0011_@P¶_x0007__x0007_,*@ïÊ°ã?e&amp;@2_x0007_¬q _x0019_@ïÛ}E_x0015__x0015_À°Ó­­ùÏ+@ó_x001D_q_x001E_Lë_x0014_@*¥¥Q_x0019__x000F_ÀgØ_x0001_f_x000F_@F÷ÀÐ_x0001__x0002__x000F_Æö?hµßñ_x001B_)@dv&gt;_x000D__x001B_À:ª_x0019_©.@ÚgÜ5@sõ_x001F_ 6ä?»è_x0003_ò_x0004_ÀhÀâÐA#ÀX~@Ú&lt;ö¿¢Æcî_x0001_ä.ÀGì8è¢J2À~Ê&lt;Úÿ	3@¨L°`Ë.@úÂ.ç)x*@e!ã+ïß"@HÕoÊ¶3ÀHüãºÕÙÊ?³_x000E_(%£»0@Ä!ys5 À_x0010_;y²EÚ)@ùKÍ~{1À -_x0003_Îø4@:ãS_x0016_þö¿ßÆ6¡²_x0004_û?Xv¾c_x0019_r_x001A_ÀÀ&amp;¡K=ÿ_x0010_@m·ËK¿è¿unäé/_x001A_À¬_x001D_*õP_x0007__x0010_ÀönNûå_x0018_@r4_x0017_)S_x0018_@äUÓ5_x0015__x0014_À_x0002__x0003__x001A_×SaØMå?IO_x0016_ü±&amp;@&gt;*Å¾·(À°NÇ%Ø¹_x0017_À_x0001__x0002__x0002__x0001__x0002__x0002__x0001__x0002__x0002__x0001__x0002__x0002_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 _x0001__x0002__x0002_¡_x0001__x0002__x0002_¢_x0001__x0002__x0002_£_x0001__x0002__x0002_¤_x0001__x0002__x0002_¥_x0001__x0002__x0002_¦_x0001__x0002__x0002_§_x0001__x0002__x0002_¨_x0001__x0002__x0002_©_x0001__x0002__x0002_ª_x0001__x0002__x0002_«_x0001__x0002__x0002_¬_x0001__x0002__x0002_­_x0001__x0002__x0002_®_x0001__x0002__x0002_¯_x0001__x0002__x0002_°_x0001__x0002__x0002_±_x0001__x0002__x0002_²_x0001__x0002__x0002_³_x0001__x0002__x0002_´_x0001__x0002__x0002_µ_x0001__x0002__x0002_¶_x0001__x0002__x0002_·_x0001__x0002__x0002__x0002__x0003_¸_x0001__x0002__x0002_¹_x0001__x0002__x0002_º_x0001__x0002__x0002_»_x0001__x0002__x0002_¼_x0001__x0002__x0002_½_x0001__x0002__x0002_¾_x0001__x0002__x0002_¿_x0001__x0002__x0002_À_x0001__x0002__x0002_Á_x0001__x0002__x0002_Â_x0001__x0002__x0002_Ã_x0001__x0002__x0002_Ä_x0001__x0002__x0002_Å_x0001__x0002__x0002_Æ_x0001__x0002__x0002_Ç_x0001__x0002__x0002_È_x0001__x0002__x0002_É_x0001__x0002__x0002_Ê_x0001__x0002__x0002_Ë_x0001__x0002__x0002_Ì_x0001__x0002__x0002_Í_x0001__x0002__x0002_Î_x0001__x0002__x0002_Ï_x0001__x0002__x0002_Ð_x0001__x0002__x0002_Ñ_x0001__x0002__x0002_Ò_x0001__x0002__x0002_Ó_x0001__x0002__x0002_Ô_x0001__x0002__x0002_Õ_x0001__x0002__x0002_Ö_x0001__x0002__x0002_×_x0001__x0002__x0002_Ø_x0001__x0002__x0002_Ù_x0001__x0002__x0002_Ú_x0001__x0002__x0002_Ü_x0001__x0002__x0002_ýÿÿÿÝ_x0001__x0002__x0002_Þ_x0001__x0002__x0002_ß_x0001__x0002__x0002_à_x0001__x0002__x0002_á_x0001__x0002__x0002_â_x0001__x0002__x0002_ã_x0001__x0002__x0002_ä_x0001__x0002__x0002_å_x0001__x0002__x0002_æ_x0001__x0002__x0002_ç_x0001__x0002__x0002_è_x0001__x0002__x0002_é_x0001__x0002__x0002_ê_x0001__x0002__x0002_ë_x0001__x0002__x0002_ì_x0001__x0002__x0002_í_x0001__x0002__x0002_î_x0001__x0002__x0002_ï_x0001__x0002__x0002_ð_x0001__x0002__x0002_ñ_x0001__x0002__x0002_ò_x0001__x0002__x0002_ó_x0001__x0002__x0002_ô_x0001__x0002__x0002_õ_x0001__x0002__x0002_ö_x0001__x0002__x0002__x0004__x0007_÷_x0001__x0004__x0004_ø_x0001__x0004__x0004_ù_x0001__x0004__x0004_ú_x0001__x0004__x0004_û_x0001__x0004__x0004_ü_x0001__x0004__x0004_ý_x0001__x0004__x0004_þ_x0001__x0004__x0004_ÿ_x0001__x0004__x0004__x0004__x0002__x0004__x0004_e¦É¡|*ÀÔ_x0013__x000D_é_x001A_ÀÀ	_x0012_ç3_x0016__x0017_@_x0001_I`Èé?¢ÍãI_x001D_@!_x0019__x0006_ÑfÒ_x0005_@29êwÃâ¿ònf_x001F_ÏÁ_x0012_À×¹¸æÚ_x001C_ÀòÚóíp#À¨_x0008_Ó_x0015_F_x0010_$ÀV Õü_x0016__x001C_@rz	ªïÆ&amp;@ªoiÙR%0À÷_x0008_Nk@_x000E_ü?_x0003__x0002_kD3±0À_x0015_§+:_x0012__x0002_À¬_x001C_ªÿ_x001E_,@$_x001D_3ÊkA_x001D_@®Q*7v#@_x0018_É_x001F_¨_x0015_À8ªµfZU_x0008_À&amp;C_~-@ªGÉÙêÎ&amp;@ ¬V½þñ_x001A_@_x0012_ïð6&lt;($À¦|_x0017_ø_x0002__x0006_m*@Ï_x0004_åSº_x001C_@ö7X×2@*`"|?&gt;ï?ïÎâmR_x0008__x0019_@.xêÿw)@`ÆõÜ_x000F___x000C_À+D^_x0004_8C&amp;@¶¬À_x000C__x001A_À};g""_x0001_À#ó3ò#À,÷ÞÓØP/@ÑL#Ééç$@CáR³oñ_x001A_À4Õ_x001A_#`_x0003_À_x001F__x0013_µ-¾."@çrú¨Ø4@8_x0008_­¨_x0008_]_x0016_@pHÅ2ân3@_x0012_Ò,à£!@ô_x0001__x0019__x0018_À  æF_x0015_ô_x0013_@m_x001A__x0011_ø_x001C_ØÎ?TÈÈ*íùó¿_x0003_}å&gt;VÊý¿8}æÓÓÜ1ÀaT_x000F_1;&amp;À_x0010_*yÀd_x000B_@_x001C_j_x0008_Y-@_x001C_±_x0005_û]&lt;_x001A_À:Xuu¯D	À8É_x000D_*{A_x0010_@_x0003_	VÊ"©ÖP+@Ù_x000C_»_x0001_gc*@§K¶q/.@_x001A_ê5_x001B_G_x001E_0@ÕZÉ ¯)_x0013_@_x000B_üE=Kê¿d_x0015_Ç_x0004_Dþõ?)q_x0002_KB&gt;Õ?gktÍ"ÀYC_x0010_@3%ÀËé_x0014__x0011_yB_x001F_@_x000B_)X_x001D_2ÀR_x001F_¼³½d)Àhê	È_x000E_-@§2z¯_x000D_-Àá¼Â_x0005_â¥_x0007_@,«®FÁ_x0001__x001A_@²²8oÖðç?-_x000E_þU%ì¿¾»Âå©_x0019_Àî8_x000F_Y'@;¿ðô×Ñ¿nn6¼Â_x0012_"À¢`]ª(@v_x0006_Ì¬0þ#@Z¶?ÁÖ_x0016_À¹¥h_x0011_ý#ÀÔ&gt;ö«Ø_x0014_"À_x0005_É_x000F_$ß%¿__x0003_÷_x0003_°ú?_x0001_Ä_x0019__x0012_f,_x0008_À_x0006_R_x0002__x0004__x0005_×~þ?_,ÕÖ$À[&amp;6p_x0011_î_x0001_@Û&lt;ÈK5@_x0015_Â.8é1ÀÓW(W|-À²¬ûàÔ	À9vÚ+£#_x0005_@;_x001C_kÞ,{'À°u6_x000F_Þòã¿#ïü»n{ @*/¼¼×"À×_x0015__x001B_æè_x0015_@hßÙ_x0019__x000D_@LÅ_x000C_F_x0019_@±m_x0002_:È°_x0010_@_x000E_MG|F_x0015_@,Ý¤Q_x0002_ù¿Çt_x000B_îq/À\x»¿ÏF_x000F_ÀÔÛõËC	_x000C_ÀÛnH_x0010_%@±â#Ìä¿F_x0005_&gt;C(Ã_x001C_À¥'«|Æq_x0010_Àjð1Þs×_x0016_À3ö&gt;½_x001E_@_x000D_K	èÐ4ÀÚ¼·_x0013_Bû_x0003_À¤ÙçT$_x001B_@§÷_x000C_ÎðºÒ¿"Ó{m'À_x0005__x0006__x0001_58ÅaS!À¢ÿ¹_x0014_ ý"À_x0012_o.0&amp;B3ÀÏÖß±ÍY_x001E_@ü§_x0003__x0014_¹9À_x0018_¢ CO1À_x0008_I16¢)@Tµ¬4ß_x0013_ÀCw0uá-@_x0005__x0005_Ú¨TÓî¿Å_x0016_Å_x0010_5@ïg_x0007_ì­Iç?_x0012_ó%¦aO_x0013_@Z[­_x001A__x0019_ÀpxB]Ù_x001E_À_x001A_½ßjp_x0016_@(Dt¹hÛ_x0019_@Åppaÿ&amp;ÀÐ©·±_x0006_'ÀþR²0ÿ_x001B_ñ?_x0002_vuÂ)@z¶vhÕÉ?^_x000C__x0018_³ð._x001F_@u¦|ä®ê_x001F_@!Û_x0017_Þ2%À(e´Ã"@RE«ª¶_x0008_@\&amp;_x0007_q5_x0014_@éÇ9²ì+_x0012_Àùv` ww_x0004_@¡©rµÏ}6@KKP_x0001__x0003_¾_x001D_3ÀiÄ_x0011_ p_x0004_Àì«ÍÌFè @\_x0004_ÔÙÔ_x0002_@35ÁQÞ)À&lt;½pÂ_x001A_-@_x001E__x0003_&gt;-ðÒ'@Ýó ôn1À(ìåíï"_x0013_À'_x000E_	3-_x001D_ÀÌ_x001B__x001E_ ÔHô¿S±Q3Ï(Àæ_Î¿-_x0016_@_x001E_ÿs\û¿r_x0013_]_x000C__x0011_3_x0011_@V_x0017_Å±_x0010_ÀÖfþ¼H:À$æm_x0007_&lt;@&lt;9À¸Xä¿©Ä°_x001B_Ï{*@Ðx;°&gt;÷6Àá$­=Õ_x0016__x0008_@ `çpA!ÀÿQ`_³-@ª $ôA_x0001__x0019_@d(Ù&amp;£ô¿ k&lt;)~_x0007_@e$Jl_x0017_/Àò@é&amp;cÿ¿ _x0014_ho_x0012_×_x001F_@# Ç_x0006_×Ï¿O_x0012_V2I¨_x0006_@_x0001__x0002_fÿm­_x0005__x0016_@TvêyÌ#@£5^[ðþ?¹à_x0002_ã¥ñ¿âk_x001D_h_x0008_ü¿Ì_x001D_]Ió_x0016_@ESL  !À"_x0016__x001D_ì§_x0017_@WéáSû»_x0012_À+úxA*"@C}Ê6O%À§_x001A_1ÿ_x0019_@ÃYßuòm5@Þâ_x0005_b_x0019__x0013_@Þlv¶ÑÈ4@g_x0012_s_x0017_q_x0004_0ÀZYLf_x0010_@sÃ[_x0001_\ðð?NOe&lt;ïe_x000C_À8gc"z_x0017_@G:]N/ÀxOJ_x000B_õì_x0016_ÀrDDYÐÞ_x001F_@öË:øü£ì?j\ÝÑ©Ç7@i"_x001C_¬_x000F_"Àöê1Qç_x0006_Àû·}+iÇ_x0018_@þ¹o_x0003_·_x0004_À§ª¶àñY_x001B_@Ót]Ô¯_x000E_@B²{Ó_x0001__x0002_ß_x001F__x0006_@_x000C_AG¬~í_x001F_@Q_x000E_CHÒé¿ª+_x0006_µ\5@§0Ë,êK0@?xQÏKÖ_x0013_@Ævà&lt;Gû?Ì¾¯Å_x000D__x0012_À*éË_x0019_÷å?VCg8Òø$@µÂÔWÃ!@%÷_x0006__x000B_§_x0002_@L_x0019_¸:lN_x0015_@ r_x0006_Õ]_x001A_ÀÁ@_x0001_è"ÀO±Sÿ×_x0013_À_x0010_Ð©_x001A_©_x0008__x0007_À§ÑÆÖÌª+ÀÚLßÍ_x0007_í ÀRjã]]-_x001D_@_x000E_O_x0008_¼1 Àzoº_x0006_æ_x0013_ÀÿøG ?_x000E_À¥¸nI¼$À_x000C_4,üÇt_x0013_ÀKIÇçÆ³_x0015_@8_x0011__x0005_,Ôo_x000F_@¹ç] _x0016_ÀsÅE*Pp_x001F_@=hË¨3x_x000C_@_x0013_oóä$ö5À¶¼Ýíî0À_x0004__x0006_êôõõ_x0013_ÀÌcvæ)x_x0018_ÀÈî$M_x0017_@ÁPýô9¦%ÀV&gt;9_x0001_i_x0019_Àö¼&amp;ú?_x0019_ _x0010_oô·7ÀxmÈfúÞé?´¶*{éÎ_x001E_À$_x0005__x001A_Qï_x0008_ÀößÙé¸'@¼ÿ+½Î)@_x0018_¼$vèÈ.@¾/è¸_x001E__x001D_À&amp;IëB_x000B_@æõºLù_x0012_@Q&lt;²¨å?[¹óZ_x001E__x000C_À_x0012_â_x001C_÷EÜî¿Ul$ã_x0005_%"@Ïó¾ _x0011_@&amp;t_x0010_çºC_x0002_À+giqo"@ÉÊÐX¨_x000C_À_x0010__x0007_/_x000C_Ý_x0002_õ¿JÚ_x0011_(H¡_x0007_ÀïÅ|_x0018_W×¿2MÂ_x001F__x001B_Î!@¿mâÑ¤u_x0003_ÀªçDýüm_x0010_À_x001A_ÝsÚ·ú_x0013_@_x0018__x0011_`v_x0006__x0007_©é#@Ò(Óç«þ¿_x0004_é_x000D_í2õ)À«Ï_x000D_âþ0$Àn\çÝæ)@_x001F_SUè²R-À¢_x0004_g@tÿ_x0016_@_x0002_r*_x0012__x0013_@gUØý7_x000D_@ÓQ­Iï_x0018_@ù4_x001B_èè_x001D_À¼Mbê_x0018_Àjáâ_x0013__x0010_@ÐXÿÒÝ}_x0015_@¯3_x0001_éY#3@½_x0011_}aþ¿_x001B_@ëÒBG_x001B_t1Àó¥ê_x000B_&amp;À%k¸îÂ^$@êºObÃ_x001C_@®·a	_x0005_§!À]?_x0012_&lt;\Å,À&amp;³ã,_x001B_ÀÄÃÎ1û?dâÎ_x0003_Ä_x0007__x0017_@/_x0002__x001F_0ÀóÍ-8Ì ¥?X_x0001_×_x001C_@1_x0005_òY_x0006_Ð_x000F_@n`\_x0013_g À_x001C_Zù_x0003__x0001_Ò_x0015_À_x0002_©Åf_x0015_@_x0001__x0004_5Màp¬i_x0016_@x¦;7Iô @h«[1[¡(Àé:Üò_x0004_Ë$À¾º%?Áä¿Ö¾;_x0002_á¯_x001F_@ßãa1ÁÆ+@êB»é_x0016__x0016_ÀùkÜ_x001D_À_x0006_65M{ñ¿ =vÊI_x000C_@# ¡7tn_x0010_@ÌÿïÑ¨æ¿_x001C_³KµÉ'À8Q!S+ÀsHÍZgñ¿0YÐ¡=_x0007_À&gt;¬`þ_x0010__x000B_2À_x0008_ë5¼)@Ìæp}_x001E__x0017_À³_x000C_AP­Íó¿A_x0004_ôÑ5ÿ3@b_x000D_Ü©ú[#@_x0002__x0019_:Yû¿úe\tÍ¦_x0003_@Æ/4Ûê?î¢ÝÑ_x000F_2À1ø³oî,@_x0005_VÅ7_x001D__x0002_@n©N0ê_x0018_!@_x0012_¦"öµ_x0010_ÀK_x000F__x0001__x0006_M_x0008_@Á;	_x0010_H_x0002_"À)Ëõ&gt; @r³¸ÉrÂö¿ö5áw;_x0004__x0005_@,qH-@@ÚÀ£&lt;_x0007_@½_x001D_ý,ÀêIù^_x001C_ÀçÀt{ú_x0010__x001B_Àv¼Zûñ'@«umH_x001C_À÷Î__x001C_ñ_x0008_@ ¢c^º8%@B_x0011_tä#þ_x0017_Àl0_x001B_ß¹4@èÐì àZ_x0005_@?_x0019__ª_x0012_@Ä'¤TÊ_x001A_À^i'_x001E_]"@þAm_x000D__x000E_/À&lt;Ç_x001E_'ø_x001C_@GÇ_x001B_l`_x0003_:@_x0016_½qôD_x0004_@_x000B_,Î=©_x0004_À½=_x000D__x001A_Ñ!ÀúlsK÷4Àö_x0019_§°A¬"ÀêGÆî_x0013_ò¿¸Vè_x001D_e_x0014__x0018_ÀGö_x0002_mü À|c_x0002_+_x0010_À_x0001__x0002_{÷c·©_x000F_4ÀGóf× [ã?^Ç/ñ¨ø_x001E_À{±%1ôï?.v_x001F_KW$_x001C_@_x000F_UÞGÌì_x001C_À_x000C_ð±äâÇ;@wÜDéë_x000E_ï¿jGAÀ×9ÀØä¦¸ç*ÀãÛÂð±_x0006_!À_x0002_"ßø_x000D__x000B__x0011_@ªî+.Ì_x001A_@?G²_x0002_A@Só_x001B_K_x0010_À_x0001_¤¹K3ÀósG_x001B_!@;fC±A_x0005_Àèâ´S2ÀYô´rØ_x0001__x000F_À*Àö)_x000D_@DÁS _x0015_l_x0005_À`¿a_x000D_MÖç?t_x001E_¯Ãf7À15Ñ»/Þ1À_x0010_÷-.§Ô_x001B_@áµ=ÒI_x0007_@TE¹DRx_x0016_@?_x000B_mi_x001F_%Àÿð~0&amp;&amp;ÀG_x001A_¾7E__x0011_@n&gt;o_x0007__x000D__x000D_Q1ÀµëIíñü5À[kçØÏÞ!À_x0002_OBC	g*@¿d¡k2À"0_x0016_ð_x000C_@_x0001_}Í2¥t_x0006_À#_x0003_	meâ¿_x0003_'KÉI_x0005_À&gt;`_x0019_õ2_x0013_ÀA_x001F_ôB_x0015__x001A_ÀHW}óå_x000D_@_x001E_ðE_x0010__x000B__x0004_Ù?,âõî @ø÷à(é"_x0014_@ýînN_x001B_@EÜÒ;'!ÀÖÛgG}Æ_x0008_À¨¤PIÉ&amp;Ào»Þ2_x0005_ÀÖ£'ÅJ$@§B_x001A_¦Bà¿_x000D_vúóÚMÎ?Â_x0004__x001D_Ð_x001C_Àú)ÑÌJæ_x000D_À_x001B_×ÚÇÅGÓ?¾HêH"@MAN_x000F_À+ã¤I_x001E_Øñ¿}ã%Õn_x000B_@:3Cyz&amp;À¦¦Øõ2â_x0019_À_x0002__x000D_ØvZâò8_x001F_À;öËÕ_x0004_@RU!P&lt;_x000F_ÀÄ¸R	h_x0019_)@Ë_x0005_ ¹4@¦_x0004_+?é	À'ëoægÍ?&gt;QT¨_x001E__x000B_2@çAÚ#U_x000F_@Ý_x0005_æJm´_x0011_@¨uùºß_x0008_À÷¼¿!E¢_x0019_@¯âvô¬Ã À_x0019_^Çúô_x000F_@Öv_x000D_.}^+@°"8¬_x0019_@qWñú(_x001A__x0001_@FÂnQÜæ_x001B_@$_x0004_}Ë_x000C_ª¿_x0016_.pZá_x0013_À©ú_x0008_}ý?_x0005_§¤+`_x0006_@K3_x001B_ç_x0019_j_x0003_@8A¾Ø',@ôØ´³_ Àð!\bÓ_x0001_ÀxÓä\à_x0014_@	õË_x0002_ê_x0007_À_x0012_Skþs+_x001E_@BÒc¾_x001B_â_x0012_@©Öib¶¬È¿ï\ÿ°_x0002_	_x001C_ý&amp;À©\à5å0ÀH¥_x0019__x0012__x0013_l!ÀçGr«ø_x001A__x0012_@N%£.XÒ¿+¾Þ©_x001A_²?.ÏðÜ¦"@¿ cù!Û$À¡B$3Ns_x0008_À¹IîÎU_x0015_ÀÄôÃµF_x000C_@äÝ2q_x0006_5@_x001A_Ø°B3v÷?iÑ´ù@·0ÀL_x0004_®H}£4@¯¬Ç"_x0017_@p|¿(=±9@Y"ÁEî!ÀÛeÿ_x0007_áÃð?Fã_x000D__x0005_æú_x001A_À_x0003__x001A_®ì_x0005_$@_x0019_Ï2#Àf¶Gù]_x001A__x0016_@7W_x000E__x001D_ºÇ @mKày©-ÀcììX8_x001C_@ý_x001C_Z Ô!@56F©_x0008__x001B_ÀQWhoA11ÀäKg!Ö_x0003_@keB±ô?¿Ñÿ&amp;)_x0001_À_x0005__x0007_X_x0007_ì´hõ¿^{{ô_x001D_À½#´&gt;\B+@Ê­µ´÷?µ_x0011_&lt;_x0011__x0017_å_x0006_@[Ô9_x0004__x001E_B4@+4.¿£õ#ÀÌ¬£i$ À¾`¶V×´!À&gt;_x001F_y_x0008__k/@1ëC»lT_x0019_@_x000D_~»O£{_x0001_À13_x0012_á5£_x000F_@vÆ¤Q_x000F_ª_x0008_@z_x000E_üÝÅá%@BUw_x0013_Jû¿¬-+ÈG`_x000D_À¸²_x0016_µ£w0À_x0014_àÿu À»_x001C__x0002__x0012__x0014_%ÀìWt\_x0010_@¼l{.0À~Üg­;&amp;@l$a¹ü_x0003_@sjK\Àd_x000D_@«TþßÆ_x0016_À³ù?æE³ÿ?}Zg_x001C_n_x0017_À_x0004_¼çÈj_x0008_À_x000F_öôÅ~è0@èÌWiz_x001A_,À= ß,_x0003__x000B_4_x0005_+@§_x0015_L$_x001E_@¤åçÎV"@4`'çAê!À¶5Xp4ÀQà«@ú¿_x0010_v_x000E_t~_x0008_@sLJ¡Ê1À!¡t­_x0001_@8,IÄZ_x0016_!@}_x0011_8v_x001C_(@_x000E_l-(_x000F_Ï_x0016_@©fÌ_x0010_Ú_x0018_@º_x000B_þ)é»2@g_x0002_Eíù)@k£¢Û&amp;@6ërC¹r_x0017_À.OµØNÎ_x0003_@ØÚÝTK¹?´æ§&lt;5$@ä%	_x0018_¥_x0016_ÀÃÜÄ¿Â_x0006_@ Ö_x0016_aØÍ_x0010_Àÿ_x000B_LY_x0001_ÀÚ_x0004_¨àµ«&amp;Àáh?Ð~E3À_x001B_6¦:A=þ¿Êæ_x001F_¡¹$@¼_x0016_tÿ|=_x001C_À±£©¾»]"@/ôä}xÕ_x0007_@«Âº¦;»"@_x0002__x0004_üký6B.#Àé¦Äâ/#@ZÜ_x0006_ª_x000C_R3ÀRz´1Õ[å¿´Tµ¦_x0017_Àhß&lt;3_x0006_@Ì_3_x000F__x000E_á¿æf_x0015_G8¤_x0012_À{µnWÐ,@|&amp;n-Ú×?ä´àïÇe_x001B_ÀYÏr_x000D__x0017__x0005__x000C_Àkå@3~Í#ÀOí5)_x000F_&lt;-Àò©Ï_x0008_öö(@=]ÞÙ½ì*À332Ì²2@_x001B_ðÈe&lt;¡*@A_x0015_³+i%Àý­_x0001_òý.Àa3__x001B_ÀÜ(_x0003_%_x0012__x0002_ @._x0012_(pÂ_x0018_À²ÂÄg_x0013_@,ôe|¾Ã_x000E_À-NÅêj$3@á,_x0008_c&amp;@ã.Y¨5)@_x0013_a_x0014_HáÏ3@·LB'7j_x0018_@_x001E_Eµe_x001B_@¥lá_x0001__x0002_	&amp;%Àâ_x001D_Ù°z¨Û¿õ³LI+~û?H}¦Ê2ª_x0015_@K_x0002_{[Î_x0010_ÀlÞ~É@À_x0004_@¤vÊë?g*þ_x001F_ài_x0011_@ÏL 6ÀÞ_x0019_@¶U@_x0010_!p"ÀçÆ{Då_x0012_#@Ä? l*@Í_x001D_X§o_x0013_@%_x0003_÷_x0012_*ÀF _x0006_{Wdç¿Â_x000C_ØT7Ø_x000C_@tÃ0_x001A_@ZD%þW8À)Éf×ÿ_x0019_À½J~!n°_x000F_À_x0010__x000B_©î!ÀÈèt_x001C_À_x0014_À"$ï³Hò_x0007_@_x0003_q	_x0016__x001F_ÀÒ!@Wú_x0003_3À09Q%ä-ÀØD__x0008_É÷7@æ*ë_x0011_Àä5rÙ\6@êÄyl!; Àè7Õ_x0012_å'@æs`Îð_x001E_À_x0002__x0003_ÄÈ;¸üª_x001B_@Î_x001E__x0004_MöÇ·¿ÎÞ)u{_x0010_@9É@Zù_x000D_ö¿&lt;ïË_x000B_á¬/@$ÖÍéJ_x001D_ÀJ1fê".Àw_x0016_ü[áY @_x000F_]Ä¨C6@_x0012_úü¶£ª_x0005_@5Ú_x0014_g¬ÿ¿Õª®f5,_x0013_À_x0004_øàÖ_x0017_þ_x001B_@_x0007_4ë_x0015_@YÚ¯_x0007_41*@Cô_x000D_¯F_x0011_(À¯ÐÃ¹(À·Sû«|_x000D_$Àbõ_x001D_Î Ó(Àz_x0012_¦_x0011_Ç_x0014_@r_x0012_¦(&gt;_x000D_@¸^u/Àk_x0018_ê°"@ôë1¿_x001B_J6@t_x0003_¦Â_x001C_ÀìRw_x000C_ _x0003_À_x0001_;FÑÓ_x001A_ÀüÖt|_x0015_	Àã¿5§_x0016_À~8G[×_x0015_À[uÅìÞ_x0011_À_x0013_@W_x0008__x0001__x0002_rØ&amp;@;&lt;øùÝú¿agã²]#ÀÍEXå©k_x0018_@ó_x0003_|²´Æ_x0019_@1!º_x0014_ _x0004_ÀÄ¶õC_x0002_q_x000E_ÀZ#_x0017_mx_x0010_ÀR=ól_x001B_ÀÄ°ÆÓÈ_x001C_À_x0002_)1&amp;_x0006__x0014_ÀZzzª	@(_x0004_Ö±&amp;Àéä²i?Áê?_x001E_2A«-@©ðx¦$ÀN'Äj5_x0004__x0017_À·Èµ94@CU-;Wb,À=óéÆÔ_x0006_@b¯Î_x0012__x0018__x0006_,À?b±7ê½'ÀôbrÚl_x000E__x000F_@êð¦_x000B_rÐ$@ó'Ð®_x0012_À46_x0014_ÊÑL!À_x0006_¿¼ùÃ¿_x001D_pï_x001B_@ÉH_x0005_%B0@öà|Þ¦õ?Cñ_x0019_¬_x000F_(@ç`ØÝLãñ?_x0003__x0008_Âj=göL;@¨­çã_x0005_4:@^þÊ®b_x0011_@É_x000E_«ªl3À\3Òb_x001A__x0014_@¸QDÜç Àý°_x001C_Xyd$@ýå~_x0012_Àì!2*U©?Æ´ÛÖj	@¿(_x0004_ËÈÛ?_x000E_Î_x000F_Ê_x0004_À§¬RVÛ_x0010_ÀïòÒÏñ¿_x001A_.*%@Ù1¯ü_ù?\"ÿÌ =@*n²üÕÁ_x001A_ÀÞÉ¯â¢(@£e±g5_x0004_@s#=Ê_x0001_É!À_x0006_D_x001A_7v'ÀÌ4_x0003_ÌÞ÷"ÀtáÝ3Üq_x0002_@}CöÚf_x0017_ÀyrÒ_x001F_$kÛ?_x0007_Ï[±¶M)À_x000C_{Á_x0015_å_x0007_@£È¸?Â`5@_x001C_ºø_x0001_S_x0007_Ó¿)ÌÏ_x0001_²^¥¿_x0007_uG._x0001__x0002_.ÿ?ÒSí)_x0019_Àø6â%ä3À2bZ_x0003_À_x001D_b¸_x001E_À_x0016_jÎº_x000F_D%ÀÎPÑy0'À|3Ýx¦l_x0014_À_x000C__x0006_·_x000B_k_x0019_@zn_x0015_ü?ä_x001C_Ãþd,ð¿Yð24_x001A_[0ÀúBk5#t_x001D_ÀTvi&lt;È_x0011_@M³5äªÐ)ÀùR_x0007_%Ãyó?q*~Ë"_x0011_@hU)¸!@å@Ñðë.@¾Ðéè³ø_x0010_@&gt;J_x0010_Ä?V_x0013_À¾¸ð ùÕ1@L6pAÎæ¿ÜöGØvýñ¿ªy¦Ò|s!@-Ö«ë©u,@8[­Ó­(Àú_x0012__x0017_´_x000F_8ÀÈâénû$-À.ny_x0016_¦(@¿þ)P÷Ô_x0018_@ù_x001C_§Z$À_x0001__x0003_{6ûí_x001C_¹0@b»ã6_x001B__x0012_@ë_x0008__x000D_§óå0Àn¡Æ|úÍ_x0010_@=ó«u+_x0006_,@QGaß_x0013_#À6ü=_x000C_{$@:®Ì¦_x001E__x0005__x0011_@Ôª]Ï¶_x001D_À_x000E_Ð6)1õ¿£x_x0003_¬ã1@Zrê_x000F_u_x0013_@¼»Úq1&gt;(ÀC÷V¥Í½ê¿&gt;b±ð'@b_x001A_e_x0018_#Û¿w³*¶"ÀZ6fÙ_,@ïâ_x001F__x0004_À,«_x0018_ü¹`_x0007_@$nI¸2.ÀLÑ_x000C__x001D_e"_x0018_@_x0010_ª_x0019_!À¥_x001A_ÀÒõë[¢-ú?o_x0013_]_x0015_Ñ?e	Õ[ÿô_x0002_À÷l³_x001A_¢_x0015_@sä9j_x001D_ÀÊ_x001A__x0003_·²_x001C_À0½_x000B_¾¤_x001D_@h{¹3ÀM$&amp;ü_x0004__x000F_zQ_x0012_@_x0008_q0¨ 'À_x0007_lä_x0014_á+@Ý|Ï_x0006_Y ÀÜ)½Ìiæ¿YÓã_x000D__x0019_­"@Â*:ÄÓ_x0005_ÀcpÁÞÆ)À`ª[¡§%@Y+_x000F_¡ß À8/êqµ_x001A_À»m+è$Ô_x0014_À_x000E_{_x001E_ô»'ÀÓ;t-Õu @´ëð×'¨ ÀÈ_x000D_S_x0003_÷_x0017_ÀK3î\v%À¿8_x001A_8À_x001C_Ð®¯Uì_x0003_@ ¬k_x000C_Ñ,Àê¼b_x000B_E_#Àð÷Ô_x0016_4_x0010_@_x0004_ï¦dP_x0012_À_x0002_"Äì;è?_x0001_ãÆÝ­3_x001D_À@9°ÜK_x001B_@øE¨B¨)(À\_x0012_¿	_x001F_º_x0005_Àà Îµ¸_x0016_ÀÉN	l2@&gt;x090¶6@V +4Q_x0001_À_x0002__x0004_ß@ë0g_x001C__x0008_À_x0008_tuÔ&gt;&gt;0ÀÉ¶_x0019_³`T_x001B_À}J_x001E_£!@$6aÓº² @£F_x0003_Ö.À_x0010_9×_x000F_X#À_x0017_^ç¥cg_x001E_@Ry]í_x0014_@dFXÊ"À_x0010_È¾Û0@_x0003_ì`"À\Tþ¡Õ#@_x000E_n1ÌH¦$@z._x001F_Óþ!À_x0006_R_x0015__x0003__x0004__x001F_Àp1@nKæ?Ö/·üy&amp; @Ì³¢®l	%@à	t  ô2Àut_x0018__x0001_+_x0010_@_x001F_¼¸Xí!@ÄH°Q'À'Å¤ª_x0012_@$êj+Æ@_x0018_À!Ó,+Ùê3Àv_x0002_L_x0002_:"@¢`ì¶\!À_x0004_H¬39#À$W1_x0016_¡k_x0019_@~_x0003_¦@¯(@H¸Zö_x0002__x0005_Ó_x0013_À2_x0012_HÒ°ç?À}Jê¨_x0006_ÀÚç?¾áÌ_x0017_ÀF4m*å3@¬8R¾Ïþ?cû¶éi#ÀÂáä_x0003_W/@ý?XîMY&amp;@Æ/h_x0007_p_x0015_@ø7ðûîÒ ÀñOQ¶Í}'@¡ð ¯£§_x001B_ÀGSÆJ_x001A_À_x001D_&amp;m'_x0018_ó¿°Èr{Ë_x0011_@Â/Î©à_x0013_@ïË÷òÇ)_x0014_@_x0004_ÜF²_x0005_ô¿x_x0001_\a_x001D_Õ?Z-í+º(ÀÈ_x0005_&amp;À_x000E_&lt;_x000C_ÀV!Àã¾_x0001__x0008_ÀS~0õ¥_x0012_@_x001F_9IÚ9h_x0004_@uñ¯Ýk/_x0015_ÀÖwþu&gt;_x001D_ÀdÇÙ%ö_x000C_Àï6Yè,_x000E_@0jÈRÅ_x0017_@1H¨º_x000D__x000D_@áÚ®òÌ_x000B_À_x0001_	§_x001A_´~_x0013_@´&amp;_x000E_w_x001C_	@EYÎ_x001C_qz À&amp;N=+@l«³¤X§_x000E_À}_x0002__x0019_i(_x0014_À_x000C_à0E¶_x0008_;@_x0008__x0019_yp4;@Î_x0015_ºu!_x0006_À¾½¥Èüý¾?ÜRÛ_ó	_x000F_À_x001E_³ØÂ_x0017_@ì_x0011_ÎùZ_x001A_@pÁÚ_x0011_*$@m¶1ÃÂû?Vùk#Aï	@\ÅßºÙÄÍ?êqÝ»¾á_x000C_@_x0010_?_x0003_.,"À_x0008_µªÛÆ_x001D_À«öÔtG,@&gt;k6]	!@éþÆþ_x001D_@âÏ_x0005_¿_x0004_À	_x0006_ÈG)f_x0006_@_x000F_¨¢ú)@RÝÙ±|_x001A_@Äæ¬Ùåí?&gt;Õ¿H"@_x000F_Uóà%V5@s}_x0007_%´!@iê_x001C__x0001__x0002_$L2À¨]Â&lt;`_x0012_Àº~X»[.@îf¸-&lt;^1À¾0)ýwÞ_x0016_@³:½Dnú?¤ßÛ_x0001_Þ_x0017_4@ÌïÉx{Ì_x0017_@úí¡¬+#@3Z&amp;¼52ÀX§¬7âÈ'@&gt;_x0018_X+'@_x001A_;Æn&amp;þ?I_x0018_q´r$á?Lî"dÖ_x0003_À-3_x0004_úP³5@1tïú&amp;óà¿\¢ö¿_x000F_ú_x0016_ÀÅë§_x0002_ì?l:15¾9_x0011_Àà¡Ï%Òü_x0016_ÀîKLÕÉº$@w_x001D_ÁwFÝ_x0003_À_x0004_Ò¨²ªõ¿+_x0012_ä @¶rÌmÁ½ü?;®%â@ _x0001_ÀË[&amp;_x0015_ë_x0013_@´»7_x000C_@½"¨à7ç	@öô­a_x001C_@ðJ»6_x000E__x001F_@_x0005__x0006_$q_x0004_ÙÑ_x0014__x0016_À5rlE©î?@D_x000B_"_x0016__x0018_@_x000D_0CB÷?g_x0011__x0014_Ö_x001E_k"Àc0¡x_x001D__x0007_ @A&amp;|hÓê)@ÏieÛ_x0014_ÿ+@_x0017_è¶_x0003_¢¾_x0002_À¤ÒÊÓª!À_x0015_´ã!,-@5m_x000D_«|z_x0008_@bàç*_x001F_§&amp;À*}æðû¿ð_x0006_¶g+À_x0004_gWÛ®ß!@_x0011_Üþìü&amp;@	¡_x0001_Ç0ï(ÀNA\û¶#ÀN_x0001_ØÆ¢1ÀôÎjªË_x001C_@¤?^_x0005_w.@_x0002__x0014_Ð_x0011_´d&amp;ÀÜ_x001C_¾3ICà?råh&lt;k_x0015_1@6«µ_x000E_@ÕæÌ_x000C_=#@I¿&lt;Õ£_x0007_(@n6¡hðù¿O©ÿqR_x0015_ù¿¤§_x0018_uë-Àtþ'c_x0005__x0007_g¯ì¿GÎ!§á¿¼Vy_x0004_Ø_x000B_6@¦_x000E_âEÝé¿¡snôà?É={_x0016_ó#Àpr_x001E_7è_x0011__x001E_À_x0002__x0018_µïïQ_x001D_ÀézÇèÍ_x0018_À§Ü*±Hi_x0003_ÀæÑ	_x001F_½_x0015_,@¿_x0012_§Nr/@Rÿ¾@õ_x0015__x0011_@ý4_x000C_Ñ'@ú¨E_x0003_%_x001B_ÀOPðë^¬_x0015_À_x0013_Úüý_x0015_@î0Àdpú¿ÖqT[Ïb!@7&amp;Teô_x0001_À&amp;6?Å?_x0013__x0003_@afwyëy#@Ìi\F_x000F__x000C_3À³Ô2ü[}_x0012_À_x0008_Ê8P~_x0006__x0008_À_x0010_)/ña"@j_x0014_l×9_x0013_@)£®_x001F_ÿ À÷{-T´)@Æé³_x0004__x0014_.À&lt;Å´ý'ÀAX_x0008_^æÊ_x0013_À_x0001__x0002_b¬ùC_x0005_Òû¿É¢åtVû¿ûA	_x0004_"Þ¿¢?Ù_x0014_Q	_x0014_À_x000C_p¥ñ±Ó_x0019_À_HÕ7Q_x0001_@_x001E_oï¤¬l÷¿e_x0003_x¾_x001F_½.À_x000E_Lü_x0003_Ä¯ï¿%PMÄ{Ï2ÀÆEm»f:À_x001B_¾[ú!@nÚSt%§_x000F_@YÈ÷Ê;"À`þyïÍÛ*@}Ñq¿XK_x0004_ÀZ_x001C_+Æ`1ÀÓpç÷'&amp;À_x0010_j#é_x001A_1Àù­N6Ø^ñ?7JÝª5À&gt;©+Éê4À:z_x0005_T_x000C_.ÀÇ½É¬£p1@_x0014_m¸ø?TheW_x0014_¡ä?²Îx_x0014_Z_x0013_ÀÔ©C_x000D_)@ãËì_x0007_0À:]	_x0004__x001C_ö?VIC k0 @_x0016_üj_x0003__x0004__x0005__x0001__x0015_@È¦_x0014_­öç"@¦KüÀº5)Àýyhö_x001B_û?àÆÉe¨_x0007_Àz@PÓK½?45`_x0019_@l_x0015_@¦ôZ Ï8ÀÖ,nF_x0017_!Àrß:Ãåù_x000E_À±êTjZ_x0015_ÀFET	Z'$À¨[®ÎSó_x000E_À«äYx_x001E_à¿_x001C_9|æ$2À_x0018_!ñ_x000E_ð.@_x0006_ÔQä#ÀâñÊmX_x001D_@Ð-ï§ëÒø¿[_x0004_6 ¾_x001E_À&gt;NF2_x0018_æ¿_x0019_»å²_x0018_@7Àt¶Ö_x0010_®_x000C_Àpw_x000C_39_x001E_@ÿt_x0003_/_x0017_ÀîÒx_x0016_àÔ_x0016_ÀöT§É5_x0002_@|_x0007__x0011_À_x0013_v_x0004_«x¹_x0016_@_x001D__x001F_m÷_x0002_A_x000B_@ úõNè/ÀÌL8Ìh&amp;À_x0002__x0004_ãåm@á_x0012_ÀÂ,)rC_x0004__x0002_@ü|_x001D__x001D_À$¤çX_x0006_@4Þ3[ñ @_x0014_U b_x0016_À8]â_x0015_­V_x001F_@ãZÖ_x0010__x0001_ÀÜ_x0006_ø¾ $@_P?éá!"@þÅ½ó$@ä&amp;ûdÇ_x000B__x0003_@ïäÝ_x0015_@öA\ v_x0014_Àä1ã×T#À(r)ÿ©²_x0002_À_x0013_D(_x0011_º_x0010_@Q9ß-È÷_x001A_Àü(²_x000E_J_x001F_@i ÜÞÑ_x001A_)Àø_x0015_£hÀæø¿_x000E_Êv_x001C_L_x000D_À._x000E__x0003__x0019__x0017_¢_x001B_@zî¦Gö_x000D_ÀôâÃôöú?¦£ù¨_x0012_F!@×&amp;çîÊ÷ @'9X¹_x0017_8À_x0008__x001B_ÆË«y_x001D_@tQóÔ9ú%@¤$Rñ+ÀþûÑ]_x0002__x0003_D&lt;)ÀºøI`Å$ÀûWtI[_x0010_ÀÌêf1¹#@¼x_x001F_ºÃA ÀßôF!$K$À__x0005_+Ü_x0017_@à_x000F_N _x000B_z À©¼Æi_x0018__x0002_ÀíãM_x001E_Vü?æVÆWP'@_x000D_~OÙ_x0018_@9smÞy2ÀHÖøBµy'@^æ¿À	3@®°_x0010_ÎÕ_x0018_À,§Í{éu¸¿Ä_x0018_Ïå @)çÜy_x0011_)À_x001B_vR¿_x000E_*@?+/x8_x000D_Àú7juê$À¢¸_x0007_}üñ1ÀÚ»ü\MÜ À_x0015__x000D_NI£_x001C_@Ð®_x0007_¯±_x0015_À%¥HÜ,Z_x000F_À¶É&lt;;º_x0001_À^o¶p%À:´~_x001A_3_x001A_À:a_x0019_:)À.ÏçQs_x0017__x001A_@_x0002__x0003_(	Ì_x0013_@[_x0012__x001D_÷(_x0012_±?Ì+Øò{_x0001_@ªWø+_x0001_Ï_x0007_@_x0019_!£_x0014_~¬*@&gt;_x0005_%ÏÑ_x0013_@ªÒdM,@{ea3«_x001A__x000F_À¥ß**¿_x001E_'Àcj×""À_x001D_©+áj¢!Àé=	_x0019_r!_x001A_@óýæ/@äc´Û_x000C__x0010_@(ÈO,VÖ)@Æ&lt;(!¥1@â´_x0001_¥wù_x0015_@½oìÔbd1@|"ÿ_x001E_/$ÀE4S.§	@(IÂ_x000B__x001A_9À¼ª.B8ÀIÕò_x000E_î_x0011_ÀN_x000D_S¥?*-À@|Þï-(À~¦mÐ_x0011_I_x0010_@_x001C_+°!Õj_x001C_@_x0004__x0016__x000C_gÕa @6_E_x0012__x000D_ @R6í1Ü¿°üÂMèo4@_x001B__x001D_7_x0003__x0004_"_x0012__x0003_@_x0001_puj$ÀBûjÀJq_x0003_@Ü¡h²r_x0019_@÷nãû_x001A_4À$_x0010_ñ_x0002_0)À×_x000D_ 2_x0012_À¸ã!4ñÄ(ÀGõ®]áè_x000E_ÀY©£:cî_x0010_@@_x001B_{?³_x001C_@V_x0002_1*(@íûüºW¢#ÀoiEòsúø?:0ü½O-2@Ò"ªñ¼?áîø__x000F__x0013_ÀP?úDq%_x001A_ÀiÌâÚn'À#6l¿_x0018_À_x001A_t¼P_x0010_ÀÓ¥}kH$À£è§È_x0008__x000E_Àt_x001D_àÄ_x001E_ï_x0015_ÀÕ£u´YÕí?cµ$[ô_x0007_ÀçÃ_x0015_c*@ÍØ4Ù¢"ÀXþù²"À)_x000D_ÄÊª_x001D_@_x001E__x000F_Â°Í_x0014_ÀáöK²Êý?_x0001__x0003__x0002_[KH_x0016_À_x0003_èú_x000E__x0010_×/@¸^ÖÃdY-À_x0003__x0001_Émô_x0017_$ÀæØ)Ba_x0008_"À4­_x0019_HîÊ5@ÿ4é_x0011_µà'@´z£_x000C_@_x0002_9OÖD_x001F_ÀÞX×9àV À	*_x0016_ì:²*@¢{&lt;y_x0018_Ãæ?ÖZ3ÅXQ_x0007_ÀH9#ÙDgÿ¿Nt@_x001F_®S_x001E_ÀO¦VD_x001B__x0002_Às=$"%ÀêApÝ÷¿dÅß­A_x0014_ÀÙ_x0016_c¤__x000C_#@âe"_x001C_&lt;_x0004_@_x0004_LÝ¡2¬%@4_x001B_ùB+_x000D__x0019_@òCJ«%0ø?~_x0006_Øg³_x0004_@aÉv³±/À_x0001_eA)&lt;ú_x0018_À.¾X`_x0010_@bÁúUÛ\1@A:è(¬Î_x001B_@½ÍÚÇì¾"@zý7+_x0001__x0002_g_x0017_@0¤Lø­AÀÒ§Ã«.2+@ªÛ1@¬_x000C__x001F_Ns°Ô?¤©´_x0012_ê2@V_x0008_­_x0012_È:@Rø_x0010_®%_x0008_#À_x000E_¨_x001F_Nc2_x0013_@·`Ú50@*ìVV7ô¿=Ì_x0012_ÔZ_x001D_ÀZI_x0018_õ/À ãß_x001B_Ýrê¿_x001E_²ò8û¿j9üÚª0@¯Ø _x0016_¾_x0013_À¶æ~®Íó_x0008_ÀSFAî_x0007_¬%À®n)s)Àf_x001F__x0018_ÿ_x000B_À²ÌcïV$+À_x001C_K'_x001F_ÒdÃ¿_x001E__x0013_Evº_x0018_ÀuÎCÍN_x0011_3ÀGù¦~3î?Ý_x0017_&lt;d2@-½N-Ø?*ûy_x0011_$#_x0019_@Å¾D_x0015_¤'@_x0006_ðm_x001A_ùÜ¿¿[¤_x000B_ä3_x000C_À_x0001__x0005_Þ0ª^_x001F_ Àúø/iu!À³«êÃý_x0007_Û?ü¸¤_x001F_@_x0016_Þ»7_x000F_ø¿2}_x000B_­Y"À&amp;Sí¨_x001E_@_x000D_nÜLYö?_x000F_Ð¬èè?2Ç±Ò=÷	@³úÊ¦8_x001B_À^*¥·_x0004__x0013_À¬_x0001_ÒÕâö¿Î§_x0014__x0012_ÎL @ìi_x0016_ý_x0012_@_x0006_"c_x0003_ã_x000F__x000B_ÀQl¨Y¥6 ÀÆ4_x0016__x0017_ªÊ*@Ô#Hoï_x0019_À_x0008_)Ïq_x000D_Þ'À_x0015_I$N¹ÃÖ¿.eõ*i¢_x0001_ÀKn_x0002_kö¿vëx7+ÀäïÏ`±26À6ì5 ä_x001C_±¿6|@ÛL#Àÿjx7!À-ç°R¦/ÀÃ_x0012_;_x0015_G£_x0018_@QU_x0013_ÜÔrø¿ 'Û)_x0004__x0005_°_x0013_'À ¾#_x0001_«[(Àß_x001B_S×û?_x0005_ôQ é_x000C_ú¿,_x0001_SÞ±_x0018_@þO³!ßTû?=_x001A_Ì)@)_x0011_ÀªH¨_x0019_ÀxÙ#»Fö?_x0004_:_x001B_¡î×¿o³,·_x001B_@=VÚz_x000C_3ÿ¿¢¤EZ9Ð_x000D_@âoÚxÁ_x001C__x001D_@ùùê§Z%À(j7¶|$Àç_x0008_1³ªÏ¿ñtXD_x0019_"ÀÄÂ_x0019_ûPG1À¥è^ýd/@&lt;ZG|%ÀrÒ;%´ró?ÍÒ¬Ëßã0@](Éõ1À#_x0005_Üjé_x000F_À }^ACß¿U_x0017_ßµÙE6À2_x0002__Ï@H_x000E_ÀrwÂ¿tä_x001B_@Mo¯Ï_x001B_@_x0003_â¥°_x0003_ÀÍ_x0002_:ë_x0005_,@_x0004__x0007_Å¸Íåö-@'ñ9ÍB_x0001_@@¦Ác&amp;  @mo_x000C__x001E_ë&amp;À¿_x000B_{¼_x001F_@Îþ1ÁX_x000B_À¾á_x0016_+í_x000C_ÀcØT¶¶_x0002_ÀmN_x0008_èÆ&amp;_x0012_@Nã&gt;PQ,Ó?_x0003__x0015_K§_©3@Æ_x0014_7_x0005_óXá¿D¥oA_x0008_ô?_x0003_ü!Û:ä_x0010_@_x001A_X_x001D_µÞR_x0006_À'tÏçÈ£ @ØÎ¼7:_x001C_@ÐÃ2Sm¾?Yæ}%ô_x0018_À__x000E__x0018_pü"À7G_x0004_è¼·&amp;@_x000E_´­&amp;g_x0013_À$ùú%HG(À¢LT*@{k%êA³_x000F_@Iv_x0005_-_x001A_3ÀðÔ&lt;âé'@õ_x0014_±z,À×_x0018__x0005__x000C_%'À_x0003_þ_x0017_ªR_x001F_À¾#»_x0010_ó|_x0016_À¤,ï_x0002__x0005_¡_x0005__x0002_À¶^ÞÔ_x0005_@T¼È6îÛ¿:i%räy5@Çþ9_x0003_(3À¡Êx0_x0005_2@_x0002_Ý?úÅ2_x0008_ÀmgÈ`$ÀYÊû_x0016_ï?À¢	å_x000C_Í_x0004_$Àr'«ódú,@Ø¸[Ñ7ôä?Íæ¾G_x000D_@ð^_x000E__x0017_j_x0002_-ÀÛ c­^Ñ?_x0003__x0001_î" _x0003__x0004_@1ò_x0014_Ík$_x0016_À&gt;OôÌNÀ?WsbÒ_x001E_ "@Òº#ç"À&amp;ÀBk+¼'O_x0016_@sCS¦òã?_x0004_ _x0008_6iû¿|áØ Ä?ÃnmF8_x0014_þ?7ºBl¡_x0012__x0014_@¦çÆ·PöÕ¿_x000E_|¿Gd(_x001E_À¸ÀÃÊs%_x0003_Àb_x0007_q	Ð._x000B_@ÝÛ&amp;T"@pÁÂLÖ$À_x0002__x0003_S²ÂJI_x001D_À-©ûÕm¿3@m7Orün_x0015_À²;$kl_x0001_!Àv_x000C__x0007_ø*Ó_x000F_@Í¨3Û·¢%@,Ì]L×_x0011__x0012_À`a_x0014_$|_x0001_@{M³_x001C_ã_x0015_@X+×f_x001A_@_x0003_ "_x0008__x001D_ÀuIïF"À_x000C_¹|i}¬_x0011_@î/w²_x001F_@¾3_x0002_ëÚ;.@'¼òQ°'ÀÆÇ2æ%¶?´.&gt;_x0016__x0013__x001B_@ùÏß_x001D_Z)@z&lt;6ç_x001C_á_x001A_@ÀÊe8Ä_x0019_ÀÏÇðÇÝ_x0014_À¿2m&gt;y_x001B_-@ÃµsØ·Üú?uÅÐ£u_x000E__x001E_À_x001C_¨·j5¦'@ad´Qb_x0011_À(f&amp;¡_x0013_:_x0013_À_x001A_SÆõÔ_x0010_ÀËZËõ4_x000D_@Ý_x0010__x0006_Ê*@_x001E_§û¸_x0005__x0006__x0002_¸_x0017_Àfóæ+Àe²_x0003_äM0Àb¼¯Ïu*ð?ê\ö_x001D_¯0ÀÔKàö1Ï_x0012_À_x000B_³p³ý?¯N¸îé?X¶Ú5«_x000E__x0013_@h3osù_x0004_@ðUð»Å_x0001_&amp;À_x001F_ÑÚÖ«&amp;@´_x0010_L%Ó_x0017_@¢§_x001E_·Ñ_x0011_ÀÓT_x001F_·_x0012_Àf'"O_x0005_@ª,ÉÔG$@×õmJ³_x001A_À{(XQlØ(ÀSùê¡½_x0001_1@_x0015_Ð½ó;î¿ü³_x000C_Èõ	Àª_x0003_Ô4)£,@8Ò3(8_x001C_@Tü·[&lt;$À _x0017_H_x000D_ÿ2@Ñ_x001D_*ë_x0019_ÀrU÷+à·1ÀÑ¯!Èó_x0001__x0002_@¤)vIO+ÀXB&lt;_x001C_D_x0010_,@_x0006_qþ_x001D_J_x0013_+@_x0003__x0008_MXkÊß_x001D_À1ðaÁ_x0015_@ëO.8F_x000F_@¶,wÀó_x001A__x0012_ÀB(_x001E__x000F_Ý_x0007_À_x0002_zi¦_x0013_@%Né¡É_x0019_@:@_x0003_?qU3@Î»v_x0008_ã¿~\ê¾Ë%À-PtÎ­ï1ÀPÍö_x0006_¹'@µ_x001D_8ã¡Ñ_x0001_@ î_x001F_'ë_x001C_ó?_x0018_)¼Ò_x000B_-Àú(U_x0017_%@+S¼ë!_x0012_À_x0005_[ìMã¿&amp;"_x0005_h_x000E_x_x0012_@_x0001_wáF]'&amp;@÷7Ï÷õÃ'@Ên×_x001E_&lt;+ @ h4T´¥_x0008_ÀéCNÒãÜ*À_x001C__x001F__x0004_?÷#@ê_x000B_!í_x000C_1/@{ô	{-­7@Â[ ²&gt;3@6®_x0008__x0011_ª¢_x0001_@¨ÖÇç_x000F_Á À8|/çÞ&amp;ÀH_x001D_åt_x0001__x0002_q&gt; @_x001E_lÉR«ð¿88Pík$@ÆÄð_x0004__x0010_c.@æRÀµÚBð¿'Bîÿ	@df~í!ÀÌ-Zê_x001E_Ý_x0011_@,fÐÊø_x001E_ÀÛ_x0012__x0013_EÛ=4Àkõz«Ë0@TÛà_x0019_ù?¬Az³VAþ??=vz#ÀÞj7n!6ê?b­[Ë5-À¥'Þ³_x000B__x0007_@òh8«R¸ý¿xW^ 9/_x0010_@ï´e`8@á_x0006_ë¦2_x000B_@øx_x0007__x001E__x001B_À¨Nî_x0018_äÙ%Àí_x0019__x001B_Lv_x0006_%ÀÒ_x0002__x000D_Ý_x0014_@ZÙQ_x0014_ñ)@_x0013__x0007_Éï&amp;@WcRa	_x0004_@ZC7eP_x001E_ÀOóYþ¢¨_x0010_@ÖÊ'_x0018_C+ÀüiT=hì?_x0001__x0002_¸Vjtn_x0012_À°¯_x0018_Àµ_x0005_!@¨RÿP_x0001_!ÀÓ^&amp;_x0016_E`#@í_x0017_;þ_x000E_8 ?ÜO_x0002_*_x0005_d"À\·_x000D_¾TÀ&amp;@¹_x0015_({'o_x0005_@¿A:0¯%@½Å7&lt;Ü_x0004_@þcö_x0011_	À_x000F_z&amp;ÞÝ:À¦ü_x001C__x0010_Õb3@^Fïïq.@,ùpâÓ^2@èU{¼_x0013_¤0@0f:rËi_x0019_À_x001E_L%)Þé/@]ÏÕÿ?'@ü_x001E_yÅ_x0012_@?_x001A_ U'@~ú!Ü%_x0003__x000E_@î_x0019_Öxð	À¡¾øx&lt;)@auîïHP%@£ßU÷¿R,@p3ÓC_x000F_#@Z¸8Ô&gt;_x001B_@bß¡_x0018__x0013_@_x001F_Àó»úQñ_x0018_À(!]|¢_x001F_À´_x001E_Wê_x0002_	g¦"Àêë·në£_x0013_@_x0013_´"g\5ÀGA6_x0012_O^)@¢ßÙ7Ê_x001A__x0010_ÀËàæD_x0004_'ÀªØE_x0017_3@÷æ'Âë`ü¿´±Ss2@_x000D_oe!V3Àc¨_x0006_¤{_x0017_@_x0004_bHòH/@9Èµ¢_x001C_@_x001A_&gt;S7ø0@lÉ3A)½ô¿æÊ_x0001_Û§_x0005_@½Ë_x0016_s&gt;#@^¬|{ç#@º_x001E_-©Z ÀåOpÝU_x0003_ÀV}_x0008_Ñ¼µ!@_x000C_ßÆÑ±_x000C_@Ñk¸Ó_x001C_À_PâD#6À[p_x0014_@»rU_x000D_àl)@7\q'¿D_x0007_ÀÑaTÚý_x0002__x001E_Àãè¼é%ÿ?Tæ_x0003_¼@Æ_x001A_@Þz_°9_x0018_@¾È2NM_x001C_@_x0001__x0003_Ý"_x001D_á|_x001D_À*jN_x000B_Â0@ïÂJ$Àu¿u5á__x000F_@_x0015_Ód¥×_x0017_@¤8]¹_x001C_Àq}ÃÞ´1!À59úfk_x0013_?ß*`_x0013_(c0ÀâÂiÈ+À¸8¦ãç_x0013_@fHù»NÆ¿¾Ó¿4Ìíø?Æ5¸/ùç¿À_x0003_Má_x000B_@_x0013_iÝz_x0001_@ÕiÌóÿ/À99 _x001F__x0017_@óü½ì09_x000F_ÀÈåµ¦m_x0018_À_x0014_ÉhÊ780@Ëf\ã_x0012_@S9a¯«âÔ¿4ææ_x0008_Æu#ÀY)âlbö¿W_x0002__x0002_T.9Ð?Ô´é_x001E__x0012_/@uà_x001D_¾_x0017_ÀïN2`_x0015_¸*@_x0005_Æ	%9/_x0015_@_x000D_ÞO&lt;º @/U_x0010__x0002__x0008_Å_x0004__x0001_Àtd´S4g3@räd_x0006_3	_x0017_À_x000C_¸_x0003_Óeü¿^ïî	a{"@f&lt;Ï8­_x0017_@Fµpb_x000E_Àk9¡W×õ_x001B_@!_x000B_n]_x001B_Ãõ¿îÃ~Ç¢O"@_x000C_Ö(_x0010_zF)@_x001B_ Ù: _x001A_ÀY½?~xÊ+@n"_x0018_êÞ&lt;"Àp_Ñý®:4@-¶j·_x001D_ü¿µ_x001D_º_x001C__x001C_'@_x001E__x0013_zd0À_x0005_"¶_x001B_%ÀÂ/EE_x0018_1+Àã©[_x000F_²%@ðEµ¶»û¿°U¥KÒ­$À×_x0015_åº_x001D_"Àè_x0010_Ù^À1@7X_x001E_§i6À_x0007_äñÌ1&gt;ã¿8"|_x0002_@ñf_x0011_]×_x0006_À¬æÔvbeú?àÉ_x0006_-ÅË¿_x0012_,ÔÁ(N_x001F_@_x0003__x0005_L{`C_x0018_Ò_x0008_À¸¨Ù,Óä2À¦Êá¶_x001A_Z	ÀPÄÙ_x0018_ÉÍ_x0004_@ö_x0016_ºY¬ß5@ònf!-_x0013_ÀQ¹P6êB)ÀP«j¤À_x0011_@_x0017_ÁXÅ8&lt;_x001D_À_x000E_J_x0015_n~&lt;!À%×rHÀ)_x0011_À4¢R7@_x0019_2@R"ypÉ_x0001_*@0EDbÔ?(Q_x0014_%ÀVý7=D/ÀANPp3/ÀÂr_x0004_Qò]+@_x0005_ÐSmå_x0019_!À_x0002_zê~5_x001B__x001C_À{ÜyI*@õÇT0ý @µ=±8§_x0002_¤¿Ñä_x000E_Á#Àb°APb9_x001A_À_x0014_ôè¼7_x000B_!À_x0010_I ­_x001A_ú_x0015_ÀÛÑ_x0013_wâø?_x0018__x0019_½QÅ:_x0019_@îmÀP¯#@vÙÇx\¥_x0017_@¼÷\å_x0003__x0008_W_x0008_@S!¹#gÞ_x0007_@îæÉ_x0004_¤*_x0015_@Ü{ÿË_x001B_Äü¿ýÂ´¦r]Ô¿_x001C_ô_x0013__x0006_eÿ¿Æ5é_x001A_è_x000E__x001E_@²Ô_x0012__x000B_¶h_x0005_@dxÈÉ_x001B_@Üi_x001F_g¨þ¿-yÄI­ç_x0011_@_x0013_=L´ü!ÀÅö§GÍ_x001B_À)6ÚÝ4(@»Í@\!@PmØJ_x0007__x0013_@k_x0016_äxÖ_x0006_'@&amp;_x000B_ù¬_x0002_@»ÕUÈ¤Æ"ÀsíÑf_x0001_®%ÀÕ_x001B_À®_x0004__x001D_ÀÃñÖ\T"_x0018_Àq_x000D_»¿Ü?9_x0019_îô_x000D_ä(@Nì{Õ?äì¿ûßÂ:ML1@_x000D_Ûs)ú¿ôDx	)ý_x0002_À_x0006_s \s'@&gt;_x0013_ÊsFß.À¥µÊ_x000B__x0010_À®­Ý¯¦Ø(@_x0001__x0002__S [¶_x0002__x0011_À:ÉñZ_x0011_ÀðK¶	À»_x0001_3P_x001D_Ó,@_x0015_ÌÉfJ'@_x001C_ÒKq·81À_x0016_=3G_x000E_@R_x0017_QºÎ{"À8õ2,?Æ÷¿{Y/­µ_x0002_ÀÌ_x001F_+_x001B_}ù?/¦$ÆÑ%À¤%J[_x0018_K#ÀgM&amp;8²Xõ?_x001F_W´rÍË5ÀËc©û³$@Xø,_x000B_%À¥ºÐËOø*@à×ä_x000E_Ó·	ÀÆ\wH_x0013_Ñ Àå;ÃªO&amp;@³æG_x0005_Yk_x001E_À_x000B_µ+¶#ÀG¼y_x001E__x0007_Ò?ãI_x001B_Q_x0016_ÀnC_0\/À*ºTÓ_x001B__x001D_ÀðÌé\/É¿+ûÉë*À_x001B__x0004_sÊG_x0018_@üf_×Ð¼ñ¿|Ï6_x0001__x0003_Ë&amp;À_x0007_#¶6¡­_x000B_À_x0012_Cn- @4v(_x0008_ú?JÎLä_x000F_Ú_x001F_@ø)l1½_x0015_ À3_x0017_ÄÆ!ÀVpTñ4@ÀJÇnøw$À_x0004_rT0Fú¿(ìq'l2#@ZY¤r"@»_x0005_Ò_x000D__x0005_1À¨-Ç{É_x001E_@¨¯Ö6*@h×hÔ_x0002__x001E_@_x0018_Ð_x0010_Aµ_x0005_ÀÞ_x0015_ Àw_x0015_Àä¡_x000D_Ù¸ Àô³¹8s_x0012_&amp;@¢õÆ_x000D_í_x001C_@Z_x000B_,¦!Í ÀRÏÏë·c_x0010_ÀPò_x001A_9_x000B__x0016__x0014_@SéÎÇúù¿MÌ_x0012__x000C_`D_x001A_ÀanHB_x0004__x0008_@ë$ÃÒtÞ$@Ñ­1_x0012__x000C_@ÈvJ_ã_x0011_1@_x001F_\}_x0002__x001D_tð?|2zÔ¶_x0003_@_x0004__x0006_«)ÊæJW_x0015_@_x0003_lfO*ÀGH3T_x0012_À"}_x0008_&gt;9_x001C_ÀT_x001E_ÈN_x0011_&amp;À_x000C_1Ò·K_x0018_À¨Rgvóõ?Åy_x0014__x001F_÷û-@®kî1X|7ÀB¬_x0005_5_x000E__x0010_@þx¬!4_x0011_@Îq¹Ó'Àú´Û?Z_x001D__x0010_@ _x0001_T6±,À&lt;Þ_x0002_ÍÉ0_x001E_@_x0014_êSïÏ_x0002_@z÷;ò¿­é?L_x0019_ÐÆNa_x0017_@_x001A_¢UßQ÷¿_x0011_å4©&lt;@DÎX -å+ÀôÿõÕb2_x0007_@T×v¤I¤_x0015_À_x0011_Ìv_x0006_{	@e_x0015_·_G¨_x0011_ÀÌö?âÂÅø?È]{ä1N2@~FbÕ_x001D_ä?`¹+üòÎ"@yü°£Sà_x0002_ÀÎKã_x0014_D_x001B_ÀUªÃ_x0002__x0005_\Ã_x001D_@û¼_x0006_ëà_x001C_ÀÝm_x000C_ù_x000E_7.@_x0010_Mâ,_x0015_@°¸wA2Üä?MaÒæÀe#À@5Jo_x0007_@0÷Iw§2@Æë×­eû)@RØ¶³æ;Àô©ÕjK½/@ùå4ËL @}_x000E_NMu|#@9,çÀ?³X7ÛÔ_x001D_ÀD~_x001C_U+_x0002_À è__x0003_~_x0013_@KÂ]S5_x0015_ÀÊå¨#i_x001F_À¼_x001E__x000F_Ó0:'ÀéPÃø=%@©LG¾+_x001F_À:_x0005_¼^_x0001_M¨¿¤¶	=_x0006_@F5lÂÊY_x0011_ÀF¿_x000B__x0004__x001B_ë0ÀuT½Ük)Àª"_x0007_&gt;G2@C0ÀlÜ_x001C_@Éã¦(_x000F_,ÀLÌ'^{_x0019_À}ï_x0006_ _x0010_&lt;ü¿_x0001__x0007_²_x0016_A&gt;1_x0013_!À¹_x0006_,§é&amp;_x001F_ÀÄ±ßj&gt;_x0015_@*b_x0018__x0013_¾!%@ãEÝË³8@îZÖ$_x0007_)@R[]^×_x0008_ÀW._x0019_£¦_ @Hj2À_x001C__x0012_,_x001E_"$@ G4h_x0006_º_x001C_À§°ä¯ß$ÀÞ_x000D_B¼$_x0004_!@¼^_x001E__x000F_û:_x0014_À@_x0002_³é_x0005_À_x001B_ÆDbs,@èy«¼É_x001D_À^Ü_x0003_~_x001A__x0003_þ¿!·WÂã&amp;_x001C_Àß~¼cÎ_x0010_@._x0012_Ûh©_x0014_@_x000E_ÐU_x000F_Ò_x0018_@0å_x001F_F÷æ_x0013_ÀÀxüÿ2á0À²',Õ_x0013_m_x0011_@ü8z+³7 @T*_x0005_O @/]Û.ðð¿_x000D_B.&gt;º_x0019_@®¾cÀçFá?çóÎ×Oé8@B#NÞ_x0001__x0003_Zô?8Ymâb_x0012_@¦1Ï_x001F_·_x0007_ÀOUÀ¥_x0015_Àü£½Ì_x0005_@Éèf¥__x0008_À»xn=_x0018_À_x0008__x001E__x001F_v$ª_x0018_@~b !Â(@VhoÍî×¿·PÙ§Í«!@¦îgº³_x0015__x0006_@_x0018_¸Ó1RB_x0019_@_x001E_f'_x0007_Ôë?_x0006_mÂP_x0019_'@R*@@W 	@RøÔôAÁ_x0018_ÀíçÎ¥_x0004_g(Àj_x0005_÷¼-ÀöoRÜ_x0011_@ü­a·ï¿_x001C_=ËMÁ_x0010_@ë_x0002_8Å·¶_x0013_ÀaÃKgn&amp;@¨Eò0_x0012_5ÀÛ¨&amp;ÀdH_x001E_àq¹_x001A_@_x0012_¢f¦_x001A_/*@ÀªÇs_x0002_ú÷¿_x0015_u8Äµå)Àg¦G_x001E_À,&lt;_æn_x001B_@_x000D__x000E_EO_x0016__x000D_U_x0013_@v3jiZê?ÒÇ½ü_x000B_@Þ¶ð[;_x000B_Àá_x000F_è_x0011_ +@_x0003_'ÅD _x0007_Æ?öÃDé_x000B_À:òÓÔ(_x000C_@_x0004_·ØÓõ`_x001D_@'_x0008_&amp;/ô?Ó_x001D_Ì_x0019_/É#@¼¢z½_x0017_@&gt;NØAý,ÀMö_x0001__x0015_ÏL_x0006_@¶D~ Ë1@ÖÊÝ	@1@¤¸H®Ydå? SÐ¡/@yxðo_x001D_»?x_x0013_åýjµ_x001D_À£b+_x0015_õ?Orá:F_x0006__x0003_@ÏwÎ7¬Â_x001F_@Éz_x001F_Æ 0À¢]I»õ`_x0014_@_x000D_ð¸_x001B_´B_x0017_@_x001A__x000C_É`A_x0019_À_x0012_µ_x0005_!Þ_x000E_@Ü!ccÑ×_x001E_@Úh_x0017_Ù_x0016_Ø_x0002_@&gt;_x0007_Q³Ãf'ÀêfNö_x0001__x0004_$Ü÷?_x0003__x001B_,3_x001E_-_x0004_Àë{¾ö_x000B_-@Üeà3§ @GøÐÎë)@ÙãàMt_x0013_!@¦æº_x000C__x0006_Àr:íôUa_x001B_Àús@_x0005_­_x0016_@_x0014_öÊbêF&amp;@¬RQ_x0001_Jy;ÀÂ_x000C_9z_x000D_$ê?¬øS_x0012_F_x0010_À\ôà_x0004_&gt;_x0014_)@Ï_x001B__x0001_Õ_x0001_ÀÎød	ü$ÀT¶¼»NË_x0004_@µÏF_x0019_³1"@_x001B_R=%_x000C_@y.÷p{Ö_x0012_À·æä	+ö?ê_x001A_î÷tL_x0018_@q¯_x0004_È"@üQ¶.R.@ð¼LAö%À|TÌbæ"ÀÀã¶X_x0002_@võÒG_x000D_K3@Øß_x0007_ß°|ö¿fö}ù¿ý·m_x0016_³%À_x0003_ÐWï?_x0003__x0004_áßNêÿå?§_x001B_«,_x0015_U%@ü&amp;_x001E_h|¯_x001D_@Ø_x0007_Uw_x0013_3À¼f:MÁ_x001B_À*_x0002_(Ò_x0004_4@eóñ¢Éò¿C_x0005_ôê(@è^ËU¶*À~ä_x0006_+$ã?Êû£¿ãÞ-ÀÀãW/`_x0006_ÀÌµ5xîJ	@_x0004_@@g_x0011_Y_x001C_ÀtÄú{Õ¿íÐö7ù¿ÏIb_x001C__x001B_¡!@,Æª._x0003_5À ôC¥8%À&gt;Bº31@d"ð×Q)@\_x001B_HVÑÅ,@t&amp;_x0008_Õ_x0012_@oÌ%Mäô!@c#ÜåÄ´.ÀÌëëìØÚ?2j|S*G'@_x0006_U.û¹!@ùµ$F«2@ãoQ©e_x0001_Àk	ßT#@´	ùÕ_x0004__x0007_Ý-@ßÚì_x0002_Ù_x001F_À_x0002__x001E___x001F__x0018_Àì_x0006_=xÓ6@&amp;{_x001D_J:@[¤\lG9"@Ë-]|	_0@ÄºMÕ9Ç	@	9_x0010_:j0@ _x000D_!_x0003_¿ßÐ¿ú_x001A_¬_x0003_Ô¿?5o®!ÀÛÓQîg,@"Å"ì,_x0014_@_x0001_Ø_x0017__x0004_*ÀýqI:Ç'ÀXüç6Imí?ò=¸_x000C__x001A_6@5kR³&lt;6@_x0002_J^O6_x0012__x000D_@7m_x000F_\%_x0012_÷?_x000B_y5"d_x0016_@&lt;É7-4@¸µ_x0004_L"_x000F_@¬êlJRÇ2Àh_x000B_c_x0007_@d_x0011_ZëÚ6"@_x001C_Fë½_x0015_Àm¹(nþë+@ãýd²¨A÷¿}_x0012_¶_x001A_(À*q_x0006__x0005_^»_x000E_À_x0001__x0005_ÍlQ^2ó?þrÊx_x0010_@8*?&gt;»ûü¿Ë_x0008_$Öf(@¯i\_x0012_6 ÀxFI^fù¿G__x0013_;_x0001_y1@~¨°äU_x0001_Àò¨½÷+@!ó7_x0002_£4À3_x0015_T¯Ü_x0011_@Lö®E]~ã¿_x0008_3×_x000F_Ð²0@¤[ÁNICù?_x0019_²lÉ«'×?Ã_x0013__x001D__&lt;@¶5mÙõ¿Eê\äÂ_x0017_0@$ÞËæÃñ?Ð¢Óul*@WJ*D_x0004_1À_x0013_¨ö¼m_x000B_ÀÖ_x0006__x0010__x000F_Îf_x001F_ÀpÝ}-c¸_x0012_ÀØo»Û#@_x0019__x0001_ah½_x0003_@8»_x000F_Qq±(ÀêY)@_x000E__x0011__x001C_@¾_x000F_2E_x0006_ã_x0017_@ønbòÐ_x0011_ÀAà_x000D_\_x001E_«_x0008_À¬ðô_x0002__x0008_¼y"ÀîÑíÍ$!@aO¦Ù)!°?_x0002_@µ_x000D_òbþ¿ã_x001A_úÑxu_x0003_@÷Àß_x0010_!_x0016_@jIr÷?ü?¥¼6ï­_x0013__x0010_À4aäAê^ä?Ês_x0002_ÞZ_x0005_À_x0012_sèV$_x000B_À_x001A_°rÁÿ_x001D_À/&gt;±×ô!*@n¡gq_x000B_&lt;_x0014_@#lïaU_x0016_1ÀD_x0016__x0014__x001E_V_x0001_À7®_x0006_P©5_x0018_ÀF(7­f"@&lt;¥ô|ý»¿Â*¶_x000E__!@×á _x0011_@_x0006_äs_x0001_%Q_x0004_@ûoAÀ_x000D_@Ò_x0015_ÿÝÝ(Àu5Èî9À}&lt;ÂzÒ_x0015_À¨_x0004_0|_x0007_j&gt;@aö_x000B_*ªû+Àf¨î`å_x0010_@6ßç_x0004_ÆØ_x0011_À_x000F_²y%_x0007_ÀÈ­p(Hl_x001F_@_x0002__x0006_pi_x0006_Àzñ_x001F_(ñ½_x000C_ÀdÜk@ü"@=îª*áÿí¿$B#×ìr-Às_x0007_¿d_x001D_;@ëjÄ_x0003_6À`Íú_x0005_¿"@¤$9¸$_x0016_@ì¼s}.&gt;@0Û~Pår(@ _x0004_Ò@_x0012_@:9g0Ýü)ÀøébzF_x0017_@ÖµÕ.½¿r}Èÿ_x0018_#@4wÀéÓÔè?_x0011_$ðµÌf4@l_x000F_uyÍ_x000F_Àû!ËøÒ_x001F_ÀIGÔý~# @,(î3@Û__x0004_v_x001F__x0011_À8Ùb²M)õ?_x001F_û	ÈHÄ_x0013_À­)²ðÏ_x0016_À§ãBjö?_x0016_å³HåÐ0@ð[Ë%]_x0012_@GÒ8_x0014_ÔN_x0001_ÀB-pþdo_x001A_@_x0018_.ÿ6_x0003__x0004_	_x0002__x001C_@¸îÅ_x0007_KO3@_x0018_VÛ%_x0002_È_x0001_Àâ_x0018_,`ëq&amp;@í¢èt'Àb1'_ µÖ?Ði£:_x000E__x000B_@LPOÐ¦Æ_x0010_ÀVåñ!ÀgV_x0001__x0013_«^$À¿¤6&lt;p_x000D_+@_x000D__x0011_¨_x0014__x0008__x0016_2ÀZ_x0018_è_À @ÅË_)ÀÜÓ¶ÛðHý?ÚPîJm&amp;ÀÍ¢Ñ©)@4rÄ3_x0014_À¬$DÉ¿0À_x0010_c_x0012_ßîøù?'ÌÀöpÞ3@õ*x_³7,À¯_x0010_º¦ ê¿(´Ê¬GRá¿_x000D_×Õ_Àð"@¥íA_x000F__x000C__x0018_@{ú¨T	í(@MMbÃ Ç#À_x001A_L÷÷i²&amp;À_x0008_tºmWö¿ºAµÞ_x0002_À¸_x0019_uaf_x0003_@_x0002__x0003_íÒYëïå+@8ò&amp;|Å¿C_x0001_È[èò¿³©Tw©Ù+@~f'D&lt;Ì#@ú/Ø$-Ì_x001E_ÀÉ¬-_x000B_?V2Ài#]0['ÀËuÆ_x0007_ÉÄ!@_x0003_Dþxå$Àx_x001E_C¥Uñ?i²µÿÌl_x0017_@_x0013__x0016_ÐSð-@Õô_x000F_þm4ÀðtÇ3_x0013_ÀFütµ_x0014_À_x001A_Ý_x0012_Èà²_x0002_@¬ ÖÈ1À¾vcÀçÄ_x0014_ÀvlIf À|©bÀ0_x001C__x0003_@_ì%£_x0010__x0011_@è'°±(0@U&lt;_x0012_|øÀ2@çÇnv_x0010_Ô?v9 üãô?*pDöÝ_x0006_@Ó¢_x000D_y_x001B_.@¨³h_x0004_@Ú"ÀB|ìX#ç_x001E_@%|ØY%@Ì\_x0013_ó_x0002__x0004_oë¿|ýºl4Û%@rô,di#@ñ_x0005__x000F_r×!Àu§åmt&lt;_x0012_@YZ8æYBÙ¿ÎÖOÈ_x000E_À¾xy2µ,À\{ko÷:@©&gt;&amp;Î¦!@özé_x0005_]Øâ¿¨V_x0011_wLÂ_x0010_ÀD$K_x0001__x0001_@¢uïÜq_x000D_@Akôc­6_x0001_@YYµ_x001E_ê_x001B_ÀVÕÎ¼/ò_x0003_À_x0003_+VË"¾_x0014_@âö_x001A_ÞÔF0@5µòg¦,&amp;Àõ_x001D__x0006_¼È_x0008_@_x0002_]_x0016__x0010_ê8À.ø_x0018_ñ°ø_x0017_@?cq9{ãÓ¿l6'4vË¿8ü×Õ0Ä_x0012_@Ý¦ÝzÞ/À_x0006_AM×oè_x001E_ÀL÷`æ%À:)_x000B_q_x0007_ó_x000D_@Vúÿ·õ_x0010_@_x0010_$°üy.÷?_x0001_	_x0008_R[Óê_x0014_@Þ­FðÌú¿×°¯_x001C_f¨+@l²_x0002_°Õí_x001A_@â_x0001_.¥®T"À_x000D_ÿ7n$Ó3ÀM_x001E_Xü0À_x0004_§_x0006_2Â_x0007_@_x000D_íûë¸5@Ò¦ÌÎKV&amp;À&lt;¿FÞ&amp;*@_x0014__x001C__x000E_bÃE_x0014_ÀgTÊt ÀÆ_x0002_æ_x001B__x0015_L_x0015_ÀÇýl6º(@XýãmR{_x0007_À_x0004_ÃÄÔä¢_x001E_ÀNsacX_x000D_Àû=_x0015_x¼_x0005__x0018_@NW&lt;á\X_x001C_@o?ìM®0_x0019_@A)óßô_x000D_3@H¥ÚR_x001F_¹"À2_x0006_ú×\%_x0007_@¹§s9_x001D_@¸_x000B__x001B_DP_x0013_$À1wúGÙ_x0003_/@ÒsT[Ä1ÀØZöiÄO?uô§Ë®_x0003__x000F_@ô_x0011_æøÉ_x0002_À3%g_x0005__x0007_)À?ÍF_x0018_?ÀJ¬F+º@!@4~Ã½²ìò?=@MÄs+@Z_x0015_Ìßï+Àå`o]þö?W^è_x0001_Ê¿É_x001C_µ_x0006_@_x000B_Qn#xµ_x0003_@äõx A¥à?_x001D_d¹¾¢5$À_x001D_~@xB#À~À  P _x0014_ÀÊ*;¢Lè¿_x0017_©_x0011_Ç_x0016_l5ÀËßuñ9"À_x0017_xi_x000D__x0019_UÝ?þüYõ_x0003_G_x001C_À_x0006_I«_·=ÀÝ³Â 'ë_x001B_@¯_x000B_¾Ì¾_x0010__x0002_@!îæ¡_x0004_Ñ¿r@|/},@Bj_x001C_nù@"À(_x0013_2ôÒ4'@Ò$Õ*6@(ôÚwå¿XÑaò_x0011_'ÀfÜ_x0015_cà©_x001E_À²_x0006_9rað?@lk_x000C_rQ_x001C_@_x0002__x0008_ñ_x0003__x000F_éyV5ÀÔ	_x0008_L^_x001B_@Pcå_x0010_Ø_x0012_À$o¡ä½_x0017_@lûûðþ©_x0010_À$é¾q2Àà±Be/3À&lt;¶®Ó9_x0017_À_x0016_8_x0007_f÷~(ÀÛYª_x000E_Ý_x001B__x0005_@_x0001_mèeGx_x000B_ÀH)å0c_x001F_-À|8+Ô&lt;_x000F_@a*^|Á.@_x0004_øh«ôR_x001A_@UIKÜ_x0010_@Ýý_x001E_Ø	Ü_x0005_@ ôì_x001B_0ÀÞô£ûjÊù¿º]_x001A_4·»#À¥_x0016_èðTÈ À¤×Áµ_x0007_g-À®¨_x0007_Zw83@NQè_x0005_@ÇÖ_x001D_p2@_x0002_+A_x001A__x001F_#@õ]ÅlÚ_x000C_À]uòPÅe)@G?;bV%$@¸)	7_x0004_m$@_x0013_!þÇód%ÀÅ_x0017__x0006_ö_x0001__x0006_;â#@²w_x0011_§d]&amp;À_x0004_ßM5õ_x0011_À÷©¡!ß_x0011_Àc_x0012_ù_x001A_3_x0005_@×Q"-7ë%À}Üæ_x0001_îÞ_x0015_À_x0016_³Ì@_x001C_._x0003_@hl¿5ÒP ÀZó$ç;ÀÂ|Ê_x0018_ÀpPÐàÒ2@4_x0013_eÂð¿ù[oâ_x0012_91@ÎSÔ%ûÌ2@_x0004_êpÕ@ûï¿Ù¨Í{fu3ÀxËÿ_x0015_Ò_x001D_@bù_x001D__x000D_@Tç¢¢§,1Àî³(©ÐÑ$@¶Ì_x001D_^ºª#@_x0010_9ÚÑÇô*À¥ÏÏ_x0002_ÚÍ_x0015_@h&lt;ý_x0014_X&amp;À¶M¨Ñ_x0002__x0014_'@FÓ,Ó?a_x000C_@â¯_Îçý"@ý;Ei(@Ýz7:Wü.@¤·Ñ¢_x0015_*_x001A_@Jìú°dj À_x0006__x0007__x0014_ý·yØÅ_x0002_@£,FjT_x0010_À{_x000F_'_x001E_ãc ÀÞcË_x0003_W^'Àr5_x0015_{ÇÀ_x001A_@U¾âVd÷?%3áhªö?¹Ë"oÜ_x001B_Àãt$ÆÜÛb¿ØæÃ±_x0006_`_x001F_@Ýü4ðé"ÀtÝè¥b52@×_x001B_Mó?(_@g«_x0014_À¤_x001E_35E1'@Ä2_x0006_+@&amp;U©Øä¼%@èC{.Ý"À×a{K!@!_x001F_ÔB3¨3À}Î4_x0014__x0004_jÅ?âõsuf°Ó?Gå_x000C__x001B_×J_x0007_À¹¾8ûG_x0013_@HÝ7_x0007_«	(À_x000E_þê ,½_x0008_@¹L_x0001__x001A_"@_x000C_B7_x000C_©,ÀÌÖ6ì_x0005_	@_x001B_M³Ê¯®1@_x0002_§áOB-@rU&gt;_x0005__x0008_æë_x0014_ÀsñQõÞ_x0002_ì¿J·Qîª @êÍ¯ãZ_x0003_À_x0004_ø_x0014_¸/_x0012_À¯+_x001B__x0013_Re(@hÐ')÷_x001E_À_x000F_¦#@N¬üÜò_x000C_	À_x0006_we§ø_x0015_&amp;@2¿¼/'®_x0015_@®4'/Ïª_x001D_ÀÜ_x0002_haU ÀDÇÅvþl_x001D_À_x0017_zíü£	 À_x001A_ÔþD+@º_x0012_·_x0016_Ã&gt;%ÀQ_x0010_«)-y @ ¶R_x0006__x0006__x001B_@ÐÀ°¬g_x001B_@\&gt;úS6F(ÀZNø÷J0ÀêÎµ_x0019_ÀÄic_x0006_Ï|_x001E_ÀBéGf°*ÀÉ» y30@ÎåE0¸_x0018_@ÞëÕÀ-_x0001_À_x0002_"ÞZS_x0008_@yRÚ½¬_x001A_@__x0014_8_x001E_E_x0001_@@zEé_x0007_k1@_x0001__x0002_h[£Tjd-ÀWdæe_x0015__x000F__x0002_À_x001A_Ý_x0014_CN_x0019_@_x001B__x0006_å	ð_x0015_@_x0001__x0002__x000F_2C_x0012_@pN±_x001E__x0003_@JR¤4Û_x000E_@ìÅ&amp;/n+ ÀÀ_x000B_NN_x0004_@®_x0006_öY=_x0003_@Q?H+À+Â3¨N-ÀBÎ_x0007_È?lkDDéBí?þ_x0003_!ÚÇ4Àö_x0018_¬%ME_x001E_@tF_x001B_d_x000D_#À_x0005_¶I=/Àw7 ùr.'Àì/UR§ñ?Ñy={_x0010_À4z_x0018_¡Zã4Àv®XÃbD*@è7_x0018_w"?_x0016_ÀÉÕ_x0008_­Ø=ø¿ï@DfÈå_x0018_Àfð_x001D_T}Öò¿|_x0012_J.4*)@qí_x001F_¥:_x0015_@²_x0015__x0019_¥d&amp;@Þõ_x001C_gå_x000D_@|:Y#_x0003__x0005_eï_x0017_Àx;	ß!@ÔÞ¢:Êõ_x000B_ÀWµYMô?kôE0M#@ÈXÕÞc¹_x0013_ÀäÇKÀó_x0010_ÀÛ;_x0017_Aª#@î&lt;9¿o5@_x000F__x0006__x000F_Ù[%@Ì/vy_x0013_ÀÕçYHuÐ*ÀûxÀo9_x0013_(ÀË_x000F_'mÙ#À«¯¼AÙ«-À$)øD¹_x0008_Àôlð_x001E__x0004__x0012_À*_x001E_,´¿_x0015_À@¦¸x­ô?l_x0011__x0002_@@ô,@¯Àè6=ø_x0011_@ÌS_x0019_xM3_x0008_@õ~¹XQ_x0013_À_x000D_­ C_8_x0001_ÀEu{,_x0011_@ _x000B_ß:7_x001F_@vW`3Ó_x000F_ÀÊôßÈg%@@ê"_x0014_p#@À_x0004_Lq_x0007_ÀÊÞ_x001F__x0007_A_x000E_@:à¹_x0010_IËó?_x0001__x0003__x0001_@*¤¼½_x0001_@Ñÿ´Ì©_x001B_û¿Z¢¬ÐKÆ3@©V@åhh @æ¼Ñ³'Àÿ_x0006_z_x001D_á_x001B_ÀÚp]­è,À£ºÃVJP_x000E_ÀÕü_x001C__x0011__x000E_þ @fAÆ_x001A_DÂ_x0003_Àx»_x0016_Á/à¿ó9_x001E_èÇ÷?$Ù_x001E_¬¾Õ¿Ü6&amp;§_x0002_À)*Lûð¿ªÜÚ7@üüJ·)_x001D_@U¬¼bQL_x0012_Àed®'2@LÉÃÝwn#@3/h"~õ¿B×õK_x0017_V_x001E_@¢0j¨_x0006_Àl7èR÷_x0006_@wE© Æl(@+_x000E__x0006_¬01@ì}Ý27S-@_x0010_ÒLñþ_x001C_ÀN_x000F_½6Ë%@ã_x001D_s-ýî"Àò¯KsäT(À%_x001D_2f_x0004__x0007__Â(ÀåÕ _x0001_èC_x0013_À» 6ó_x0004_À_x0002_NØæM*!@$VÅúF&amp;ÀÚ¼Ãf\²ó¿°&amp;r_x0010_qí$@g8Í_x0007_ÀÒYH%°¦1@x_x0013_ùÁ£:_x0006_@QRð¸~SÝ¿zCøÒ· Àâ WD_x0004_c_x001A_Àè±ëó;è¿ö_x0012_Õñç_x000D__x0015_@v;».-÷¿Ô(Õ_x001C_=R0Àj±|Aç_x0004_ÀÚ{¯Y¯Â¿ÊÕ´_x0005__x000E__x0018_À\_x0014_LCà¿xíFuz_x0003_@Ü	sq¡ä¿:_x001B_»])´&amp;Àâ5_x0003_Z;	*@ÚÕpÇ¡ø¿jÛËÛ2U%À«_x001B_	@uëõ¿*_x0016_hn,_x0002_Àªî³pç!ÀeÇ_x000B_E&amp;æ?í µ¾+_x0010_@_x0003__x0005_rÐn_x000F_2_x0015_#À_x0006_Ù_x0006_ë{ø¿_x000D_"1w_x0014_ÀþÔb(O_x0017_@@_x0014_êµg_x001A__x0017_*@¦ß,.U"@y÷Hh¶¸_x0010_ÀþÙ5Ñ3ÀTUn×j9,@MèÃýy_x001B_5@!èí(&amp;Ý_x000E_Àô}·,âö?_x0019_¦&gt;ûè_x0011_@_x0016_Ò_x0017_el)#ÀCH#_x0016_¯ò¿Ä³_x0014__x0005_*Àê^eÏ"õ?Ü;à»ì_x000B_ÀCý_x0015_'â"@TPKOd6_x0003_À&amp;!_x0004__x0018_Á¸_x0011_Àz¿Íd_x0015_¤#@ü_x0014_} Võ_x0004_À));+Þ_x0016_ À2¹W,ÀöÆnÔö%1ÀXÂ®_x0003_é¿âÃ´h&amp;@_x0016_=ÑÔ$ì?:ÿ|_x0002__x000C_ßü¿kIª_x0001_ßY!Àó¬%,_x0001__x0002_mö-À¼1.Þ#Àò¤ð_x001F_Ê¹_x0007_ÀÚh¬»·	_x000D_ÀBEÁhwa_x0004_@¿_x000D_7_x0007_$À_x001C_y_x0013_mt_x0006__x0008_@Î9]Øà _x0011_Àä# _x0001__x0004_B_x0010_ÀBôá&amp;	ÀÃÍë_x0008_]_x0013__x0002_@_x001A_wIADD_x001B_@´_x0001_ãÃ'@PuÄj/ú_x001F_@Ó;ß7»&amp;@Ú"¶eí­"À(×_x000F_\%-9ÀÑ_x0005_V_x000D_·,@_x0015_2ë­](À&lt;_x0017__x000C_ø?*cåK^_x0008_@áp°òü!Ø¿o`°d=I_x001C_À+TÅ_x0007_%[6À:îepg1_x000B_À0EªY.!@$æh/Z¢_x000D_@PÔ_x001B_ÍEe!Àf%'M_x0018__x000E_À@N+_x0013_Áâ_x0014_À~[o½Ñ`%@úÿ¶ç¿ß¿_x0003__x0006__x000F_Ø¦iJ @ÊF_x000E_àÁ_x000F_À8Í¿ôÏ?Kö"Ý¯_x001F_ÀfôË»N_x0016__x001D_@_x0005_XìlË_x000B_@¥ÄÛçç*@zAB,«_x001A_ÀW³®÷B)@(år$Y_x0018_À{_x001B_«L¾ì¿_x0014_OÀ_x0014_ð0&amp;À8	ê_x0015_ §)À.2ý_x0005_öö_x001A_@¼[.\/½6ÀêÒ}%ã1%Àã_x001D_dFCø?JV·r_x0002_%@x%FÛWÇ2À}.AìÁK_x0006_ÀÖjrm_x0006_Â¿¶Ë4ñ	Ò @r~_x001D_{á§)Àz¶ä_x0004_Ã$@I_x000B_Lô¸_x0002_@$ìZ¹Kå @_x0010_1«_x0001__x000C_	@ö_x001D_¶.©6À÷o¬­¢;É?ezOWOÃ_x0010_@´tìK_x0019_ÀY3y_x0002__x0003_-_x001C_À&gt;Ê_x0001_¨_x0011_	@_%ëzq+@ñ+§ImÅ/À´PÞ¬_x0007_6_x0003_@Ât9ð9 @zÓí»_x001A_¶%@,ÈñO_x0015_æ_x000F_ÀN._x001E__x0005_ÿ$À¾÷¡³÷?Ì|T]è2Àxzæú¿½Ê_x000D_sÛ{?» Ïí_x0001_/À:R_x0002_Æ_x0005__x0017_@¦_x0018_´®á.@FT1Li_x0012_Àð_x000D_¾Ér$ÀýgT¨_x0012__x0006_À1ôyÎ!À¥WO@b_x0018_Àåä !@§°_x001B_÷¿T_x000F__x0010_AÕK_x001F_ÀÞ&amp; W_x0012_m(ÀUc÷Óã­_x0013_@×efÊÎ)ÀÏs­_x000E_H»1@å6_x000D_³¿_x001F_Fô9þ!@ÿ·d_x0013__x000C_÷_x0004_@ö£t~-à_x000F_@_x0001__x0004_J_x0010_² £_x0018_À¨ç²%_x0015_@Ó{_x0007_p @:^üç¡_x001A_ÀbõÔj&lt;S_x0017_@) þo+_x001D__x000F_@_x0019__x0005_x||_x0015__x0016_@_x0008_sòåmXÑ¿^áä_x001A_²¬*ÀrZaq_x001E_@éÊ;ò(¡_x0013_@Ã%_x0018_Ø_x0014_ÀÂíà®ú_x0019_ÀÏáûx_x001A__x0007_À:v&gt;L²é_x001C_@$_x000D__x0005_E_x0006_#@_x0007_aÛj%ç_x0016_À´pö_x001C_®!@_x0014_Ò¦Elñ?(ê$G¹¹+À_x0016__x0010_W?þ%Àcû¯æïÑ#À{iØÃ3ÀdeshD¡_x001A_@@æ¾n³ À+_x0008_OBp_x0002_À]Z_x0015__x001D_ð'À`v_x0003_­c­_x001C_@ÌG_x0013_^°_x001C_À_9ø_x000D_)#@~*ãE®.ÀÏ0q_x0001__x0003_zH'ÀR_x001F_q_x000C_Î_x0005_0@2Ý_x0016__x0002_mÛ_x001A_@Øÿ_x0002__x0007_öQ_x0015_À_x0011_S´ý_x000C_!À[Ü`Ëð6_x001B_@è_x0012_QE(_x0004_%À!_x0003_²â*@_x0001__x0017_;`DÕ_x0001_@te_x0017_L¹U0@qÎ.kr$@Ö_x0016_znî$À¥_x0013__x0015__x0017_+À°èÈ_x0011_¬²1@_x001D_²iq+ò/À_x000D_%¥å6À-x¡8°y_x0016_ÀÆðð¹4À_x0007__x001A_xR_x0014_0@_x000E_¿^!Às©±ÉG\%ÀrËëæH_x0013_À#Ö4Ëë¿ùqJTM$_x0002_@BþCt®z_x0012_À°_x001A_«ê_x001C_B @Öy¦Êá3_x000E_@_x001E_æÊ$µ_x001D_@ Ô6ìÀ¿¬~ô_x0002__x001D_@_x0012_ëUÉ7À_x0003__x000F__x001E_Þ­_x0002_À_x0001__x0002_¶uãÕQö_x001B_ÀFì_x0014_²CHÿ?Íz_x0004__x0006_WH#@H½_x001E__x000D_bD%@ö,Ð_x0006_Àã¥¦cÂT	@-_x0016_§ª_x001B_@5Àöºû`nmä?êz_x0012_%öì&amp;@3³;å®_x001A_@þâ_x000D_²b&amp;À.¹p_x0015_;}.@°wWU)Àb_x0014__x0019__x0001__x001F_Øã¿5B'_x0015_jB'À¶ _x0015_çmFþ?-ûÃ_Sk(ÀM%ñ)v&amp;@òßÁr7!,ÀÞð2$c_x0015_À[©ÔLF_x0018_ @ÌÌù¼¯_x000F_Àr=tÒåFì¿dÜFHn+ÀFZ¤¨~!@_x0006_³|ã_x0012_ö?:¿«o¡ó³?Ã2¬ÏÞ)@A!_x0010_¤S_x000D_@?)_x0017__x0012__x001B_À³iqÁb_x0016_å?E®Ö#_x0001__x0002_Âz%ÀÒÚ1y1ý¿:Àª5_x0006_ý?üÿN_x001A_U"À/½¢éÕ¸ @Þ°MÐæ5ÀoÀt{_x0005_ö_x0010_ÀMÄø_x0017_§k_x0012_@òÑ_x001E_&gt;IQ+À-þèÍ¸_x000D_Àt Q+ÀrSÈÊ/ó¿¨Ì_(Æá#À&gt;¦_x000C__øÅ_x001B_ÀÃ4§_x0013_ïO_x001C_Àñ_x000D_··e_x001E_Àu'#*_x0016_À°,_x000C_üªx_x000B_@_x001A_°$Éñ_x000E__x000B_@TÐhÍ_x0011__x001F__x001C_@n_x0017_µÆk)_x0004_À_x0016_yÇfòq_x0017_@JòÉk:ÀA_x0003__x0002_&gt;:$@_x001A_HxíD.@_x0015_®ä_x000E__x001F_À¦_x001E_Æò_x000F__x0003_À4TAP @F·Ñ¶q%@Xs_x000E_C£/À¹XÏYÅ_x001F_@Ú@ñ_x0011_Rú_x0012_À_x0001__x0004_,â­H¿H&amp;@÷ÎZ`°)@$Ê2_x001F__x001A_%@_x0012_"_x001E_gÞ0@Öª¨_x0011_Î¿Ú_x0005_½ä_x0016__x0011_À;²_x0016__x0003_à¿_x0008__x_x000E_&amp;@[M_x0012_÷×U_x0016_@_x000F_Øà6À_x001E__x000C_À3WL*i_x001D_Àú ]0Yÿ3ÀÚ_x0010_ÙÂ'@_x000C_CÍ&amp;)Ê_x0007_Àhßd_x000D_#×#@õÂ=ëû?1A_x001E_:_x0015_b	@#H3~9/+ÀÊëØ÷?ÌBJ_x0010_%!À_þ6ÓÔÏ @P_x0001_\è@ú_x0002_@àmçÃ§_x001C_À_x0015_I¹/P4@t·."_x000D_$@ýh`³¢iÿ?¨fwû #ÀôóôÀ_x001A_@÷FF_x0012_,_x0004_@÷Ó_x0008_®­¿I!RP¡ý¿_x001E_wÃe_x0002__x0007_²_x000F_-ÀG_x0017__x0016_¶÷å¿_x001C_Ä+F"@aö_x000D_­ ü?îËza_x000B__x0012_@_x0005_¶Yµ´_x001B_À2Þ,_x0011_3_x0004_ÀJ´ñÝ¹M)@|1ß¼r¿_x001D_ÀSRHñ_x001C_ÀX_x0010_¾«c¤_x000B_@_x0019_Á_x0002_ ;_x0008_@õ^¿qN#@Ó(ÏyÝ1@LFN\!Àv_x0003_´çî&amp;À ü¿â4ì_x000F_@%wª+_x0005_@ÄB9Í'ñ¿í_x001E_Åî_x0012_9@·%_x0008_Iþ£?Âd¥=2Àä_x0006_Dëc*ÀÒðà_x0001_pÙ_x001A_ÀÅq0u',@Dú_x0008_ÙLû_x0007_@¨_x0011_t	9_x0012_Àè_x000B_pðûÔË?i°#ZÍp_x0015_ÀC_x000C_¢_x000B_ø@_x001A_@Tvj|_x000B__x0018__x0013_ÀØÍf'j_x0010_"@_x0001__x0002_0vP_x000F_]_x0002_À»4ì¬¬á¿_x0017_$ºö_x0012_¬ Àèiµ_x0003__x000F_@¬_x000D_]°)1@&amp;I"ÙIC1@ù'a_x000E_,F_x0010_@ï[Ø_x0008__x0011_à?®_x0008_ßí%ñ_x001E_@þN³¬R1@X%D_x0004_z^3ÀJá_x0012_Ó;q*@ò_x0005_[NC_x0001_@_x001C__x0001_;!ìô?_?ö»x÷_x0005_@_x0006_äb;¨_x0007_"@ùï$qH(@U`léLù?	G¡!ÌÕ?óÃ¾\àä(À&amp;pÞ)7À¡_x0005_Yk)!@X_x000B_#PÅ_x000F_À|W´_x0008__x0005_/@÷7(_x001B_¹íâ?ð_x0002__x0007_Ù,ÀÎñ¤C_x0018_+@z¤¾"Ô?"@¢ï¼4Ó-ç¿ÄÚ%ê+t_x0016_@ß«_x0019_À¡_x000D_µ^_x0006__x0007__x001C__x0015_ÀpòáÌF_x0012_À×YÎ_x001A_	Q_x001E_@ãzszVÃ?_x0004_³Æ_x001F_Æ`$@Zz_x0002__x0002__x0014_ÀHéO§Íú_x0018_@PX¾_x0015__x001E_Àm÷_x000D_+e"@±£¯]@7@mè&gt;¥ø$_x0012_@h2£_x0004_d2À{_x001F__x000C_zÉ±#@c_x000F_&lt;ûÁè#À¹ÒØ*?_x000E_ÀK²Æèå` À_x0011__x001F_kz$@"ëi_x000F_ò?½ßH_x000D_()ÀêP_x0001_¥êÇ_x0016_@('Ùï'ÀÒÍ_x000B__x0017_þ1ÀwQâý_x0006_ÀÐ³à_x0010_À´&gt;©MÏÝ?hpt1¬í_x0013_À_x0014_½IêMuó¿fÓ_x0008_Yó_x0005_À\_x0012_öçaÎ.ÀI:_x0008_¦Zæ?bÂ_x0003_(8_x0004_-@_x0008_ç_x001C_§_x000E_0@_x0001__x000C_³É&lt;r_x0016_:@vK½_x0007_¸?	@_x000C_ù&lt;¬qRð¿rá_x0012_=/*ÀUQÍVa	0@x§Å_x0016_*_x0003__x0002_ÀÇü_x000F_ç¿¯È/^ìÚ.@Ã¨²¸ýn_x0010_@_x0012_)¾e9@½_x0001__x0006__x0015_Ü~_x0008_@Ó@Wµ.ñ?«p´_x0005_j_x0014__x000E_@¨Z²ó_x0015_®$@¨øø_x0019_@yÊ|º³#À|ô:à¥©_x0011_@îÍiwo_x0013_Àp+µ_x0018_,À]_x0015_]®XÐ(@_x0013_L@a¬m,ÀøÕ_x001B_Ì'_x000E__x0004_@cü)Ý:T$@N¬n_x001C_Â_x000B_@ÌY_x0013_º_x0013__x0018_@×Ù/o;W_x0002_À6_x0016_½Ì¥ßÁ¿_x0014_«Ù_x0014_@à_x0018_í®m$Àbþ_x000B_¶è¨1ÀwDÇ&gt;j!@_x000E_~ß=_x0001__x0002_?­_x001E_À©_x0014_c`H_x0003_$@ôè[«_x0016_p_x0002_@½£ei_x0018_ÿ¿ðJèhI_x001D__x001F_Àg§PA.À{D2õ_x0018_@~_x0015_HáÇÿ?3%ãÌ1À_x0006_xØÄ¤,_x0006_@¬¶ª¨z_x0014_@4 ÷àþ³(@òyï¹]_x000D_À¹±]gW,ÀÅ(_x001A_ÊØ"@üì_x0003_ðÁã?Ø_x0006_[3À_x000F_@j³~¡{s_x001D_@Ü+M=Ö!À{(,JWQ$À*6_x0015_ÃCö6@ÏÒ2yä_x0008_@,ÉïL&lt;0@«#ìT_x0018_+0@0wÛL_D$@9_x0004_ñáç_x0017_À~wôÃa%À_x000D_7dJ_x001C_.À³N6) Î_x0015_ÀIøJ¹Ä_x0016_@&lt;£_x0015_bx!!ÀpY³b_x001F__x0011_@_x0001__x0003_fÓµs	@~©Áì_x0019_®5À_x0010__x000E_LßÊÞ?&amp;s^¡$/Àì_ìg_x0016_Àò#ÐÂ)_x0015_À¶_x0011_I¼_x0014_¨#ÀÁiÎ¸{VÒ?&amp;Ç½_x001F_X_x0005_@Ô&gt;ð_x001A__x001B_À_x000C__x001F__x0007_©tu_x0016_À?v§²)ä_x001F_À_x0011_°à¤B_x0011_À9l?_x000F_ò- @nl÷SÅ9@Pd_x0017__&amp;3@_x0018_äA&amp;ôwò¿HW9ýøå_x001A_À¾_x0007_ßÏ_x000B_m!ÀC_x0007_êYÑ_x0002__x001B_ÀHWt&amp;é_x0015_À?UlååÐ&amp;Àíè&lt;7_x0007_&amp;@xøU_x000F_Ñö? Ûí_x0019_ÿ'ÀU)®ñ~þ¿_x001B_ù#@_x001F_ð&gt;r6 _x0010_À2ÛµpC_x0015_À³¾;Öù_x001D_@¢Þå¤-&lt;Àö_x0006_d_x0002__x0005_÷_x0010_Àä¥Á]ç_x0018_@ºÔÊOR_x0004_À"_x000F_I©°'@v¦´õ÷_x000D_ÀE_x000F_bí_x001D_@_x0007_&gt;¡í_x001C_À_x0003_Ñ­_x0008_.wû?¢¾_x0008_@ªð?Xí òÈ_x0011_ÀdèÁ¼P0@ ÞÊÇ_x0006_á_x0012_À&amp;_x0017_îXx_x001D_*@H_x001B__x001A_:Í0ÀJ]_x0006_ý;8@_x001A_¿:ê;(À]g,Ë!@¬îS2¨­4À_x0011_ñÃV_x0012_@Y3.QÅ&gt;#À_x0018_3È¥_x0004_!@EÉ[_x001A_Å*â¿t´ÅÙO/	@þ.ADj,À×RI¦_x001C_@?KÝØ_x001A_@èò_x0004_ýC'Àì_x0004_ñ_x0006_ÅÕ%@°äðÍ_x001D_ª_x0002_@ß³_x001A_÷Kò!ÀÒæãCy¬_x001B_À­÷_x0001_Ç¥,_x000F_À_x0002__x0006_¯jÈ _x000D_û_x0011_@_x0008__x001A_0û_x001C_@ÕM_x0006_Õ_x000D_À?ig_x001B_p_x001D_@N_³c	¸Ð?D)_x0001_cÀw_x001C_À!1_x001C_CÍeë?\©+oÆ7_x0002_@4Ã[Í|â?¹6Ë×_x0002_8@cð¿ í_x0004_@%¶_x0011_ø%?ë?¿2ÆÕ_x0010__x0001_@£w_x0002_0@«2_×_x001F_ë_x0017_@ä_x0003_|^/3@©_x0019_ßúáq_x001F_Àì_x001E__x000C_P"Àë_x0006__x000C_7_x001C_@lwl¡µû¿÷t4_x001B_x!@d(îqB_x0015_À_x0001__x0001__x0010_Õ"@iJ!gå_x000E_@_x001F_ôHÐ_x0003_5ÀÂæFöÂù?Mú:_x0002_3,%@Ýæ_x0001_ÃU)%@(õ_x0002_¸{9À_x0007_Ò_x0019_t+_x0001_@¦-_x000C_â_x0005_H_x0016_@UYÝ_x0005__x0008_=_x0005_À_x0012__x0015__x000E_f_x0016__x0018_Ù?÷$ÆI,ÀlÔr2v_x001E_@~¼DP_x0019_@_x0018_oIjF_x001F_µ?Õ.ümà_x0016_Àz_x0005__x001F_Ò^_x000B_ÀÂ¤0/©K_x0011_@²mÊº1_x001F_@_x0014_NÍ×÷M_x000C_À¤3¡2_x0003_@p_x001F_t_x0006_Mêü?$9áåÆ0@ú/_x0018_,_x000F_@È6F_x0001__x0018_G_x000C_À¿7Ê^`¢.@ö_x000D_¾\´s	ÀZc#Eð_x0019_@»Wã+g_x0007_@p4ZÅö!&amp;@Å¯*¥//Àð_x0011_C,_x000C_Ù @¶ì6P_x0010_¡õ¿$_x000C_¿ip0ÀBæô_x0002__x0013_@}+¶m_x0011_à%Àî_x0004_'jÒ_x0008__x001A_@)fÄE´2ü¿_x0002_,¸ Òú?¾Ö4Ê_x001C__x0013_@J !uE_x001E__x0005_@_x0006__x0010_º;_x0002_Pw¡_x000E_@½[Ô_x0014_@Üî¬që%@_x0004__x0019_f0ö&amp;ò?òÛbS&amp;Àj¤òýô_x000B__x0018_ÀF_x0003_vÏ_x0014_*_x001B_@îý«Q_x001A_À³_x000D_Ã_x000E_~D_x0013_@°	_x000E_O_x0013__x0013_Àóìâ6OH!ÀÐÀ_x0018_]¹á_x001E_Àg_x000B_vê&gt;4í¿]ýq+¡ªú?_x000F_s_x001A_zNË/À¼ÖLðU2&amp;@X"_x0003_­_x0014__x0005_@Mt·|¦_x0001_À¢¹²H$_x0008__x001F_À`«¾¤ Àj#ÙZÓ_x0010__x001B_@lÉ¹7_x0007_À@\^z_x001F_%@S¡hEá¿ð¿JÕèZ_x0019_'@A§Y¹®+@~o['·Ôÿ¿Õ#æ ý{_x0004_@v_x0019_ ÑA 2@²H¹ã±&amp;0ÀdÃTçW_x000C_@¿_x001E_Ú_x0007__x000D_}9À.)d_x001D_+À_x000D__x000F_Ñô¼0À_x0006_uÙºK"@E¿Éî{_x001F_ÀUP8ëè"À¢L*Ùí×ô¿iÎ_á,@_x0017_m&amp;8_x0017_±1À ¤f#Ff_x0001_@«ºT3	À69YRß$_x0003_@jÿ§ _x0008_´_x0005_@ýb+;XM_x0002_ÀxçÌpDú5@&amp;Q"¼yÓ¿_x001C_Ée8_x0004__x0019_À_x0014_("/ö_x001E_@Wn¦¥GÌ_x000C_@ß_x0015_¦Ç×_x000C_À_x0016_EÌ_x001B_+_x0003_À¨l*ÀlGì·#_x0004_@_x000B_Y_x000F_·_x0002_0@Ê_x0005_ZÓW2ÀÅ"î¼"1Àö×¹æÁ+)À~Ï_x0017_ùÊ93ÀË¬DÂ®½_x001A_ÀöM¦nÿ(Àäl_x0007_|é_x0019_@?_x0016__x0006_'F%_x0010_@_x000B__x0011_%§6`o_x0013__x0005_Àºf¯í_x0005_@]ø«@Ô_x0005__x0006_@7s_x0014__x001F__x000E_@D·Rã_x0004_2À)p_x0001_«Pwî¿_x0013_/'ñ À)·_x0019__x0018_Æ_x000C_À_x0003_ü¬_x000C_¾!ÀÿØæ/Ùã?°v*Ùì"@Ña/b_x0004__x0007__x0013_À|'s_x000F_6g_x0004_ÀÿÊEÈR+_x0017_Àd}&gt;Ñ/_x0008_@'e	_x000D_ùg_x001A_@À&gt;fû_x001F_À`;_x001F_¡D&lt;_x0010_Àùk_x001C_f_x000B_ÀäµhôÀ0ÀÌWã­_x0016_Ó_x0017_ÀÊD¬ÏL;/@Ôß!_x0018_@öü_x0011_é__x0002_ÀIu`"_x001C_ÀHêO_x001C_í:ÀP	ÜøÎù¿ÿ`g·!9@/AÚç_x0005_Ò?g½u2À(c¶_x0018_¡0&amp;@Ð¼f_x0001__x0003__x001A_@¯IûLÂ/@ÊÙ¼j_x0017_À3Nf&amp;í?àû_x0011_c_x0004_.@r _x0016_¥B_x0011_@ùÑ_x0011_?ýë§ã¿_x0012_@p÷l!«Y+À°Þ_x0019_fk´ò?SxÂC£_x0015__x001B_@íOkÖ»â_x0019_@PW_x0011_Ðy(@_x001B__x0011_h&lt;6ð?_x0019_NçB&amp;2À_x001E_ó· ·ôñ?øúÖ²_x0006_'@*ý_x0008__x001C_&amp;@Ùù«·i_x000F_@÷û_x0017_Õk´ó?_x0002_­_x000D_0m;-@Ñù³´Oj_x000D_ÀjþHÝ°_x0018_Ào_x0008_ï·_ó¿s¦â]#@*À¢&lt;8hd_x0014_@"×²q½Kó?LLªíµÿ&amp;@î_x0018_Lh¤*À_x0010_Ç´"a'@Ã_x0008_HNNþ%@:uñ»0À_x0002__x0003_VII2úÇ$@&amp;I_x0002__x0013_×y_x001A_À]!Hýñ_x001F_@´wÌñ_x001D__x001B_@_x0010_b é%ÀFuâ&amp;îÓ_x0010_@¶ÎÌ_x000C_ê/_x001B_ÀAçw©_x000C_Ü0ÀMoîßtGý?_x0001_nKåÑ	ë¿"mÄ®_x001F_À®=ø¾¨·Ø¿{ærú¾_x0019_À¼~MÇü\_x0001_@ú9Eäx2@ë´âÞ*#:ÀF­O_x000F_¿µ_x000F_À~:Ïy¢0%@E¤nMMÔ5@:ÒëÀ!_x001E_@nöã_x0005_L ÀÔ_x0007_ñ/5À`_°îÑÿ_x000C_@úçã5Á)À~/Æ_x0013_s_x0016_À\3¥`_x0004__x001A_@`"pm½G%À=ò½_x0001__x0005_ø"@aÀñ[ò¿nC_x0002_P*@s`p£X1@[ò)Ç_x0004__x0007_ùü?3©è_x0016_+?Ò¿TèG_x001C_å_x0010_À_x0007_Ît_x001B_"Óô¿p6Â¶ß_x0006_À_x001D_ä^7_x0019_Ð!@ÔóF_x001A_@_x0014_&amp;a³á_x001C_@uÈN_x0008__x001A_Ê_x0018_@7S¦+@ëd\±e_x000E_@,I&amp;iÎ¢_x0014_@«Ëô¼¡_x0018_@Él_x0007_è3µ_x0012_À -Åò2û/@ý¼0.âÜ¬?[_x0019_~¿¸_x0006_@_x0013__x0012_ë«_x0008_,_x001E_À\±ÒQè)À_uGÐô3Àh5Á$_x001F__x0001_.À§þóµE_x0003_ÀðÂî_x000B_*8@UoJïÊ-Àè_x001C_æ Àr{d&gt;_x0013_z_x0007_@æ¸ë_x0005_1_x0019_À518MQ_x000B_@2M+Hfò_x0008_@P2¿_x001A_@_x0002__x0010_Zß_x0002_@üïOoÊ-5@_x0001__x0003_,²ôè&amp;@Ïmí_x000C_@HÏ_x001F_Æ%@n¬ø"iw_x000D_ÀêwHèNì_x0010_À°×·d'ÀÖhhê_x0003__x0015_@6_x0018_¯áû_x0002_&amp;@pQòúº9.ÀÚGVÛÌ+À_x000F_y÷_x0004_ï_x0014_Ào¹_x0019__x0011_À,_x0015_ÄÁà±_x0014_@Ý#Ç~ÀI_x0011_ÀªºÀ_x001E__x0005_ÀG³Gk{º¿Fü°AÇ_x0005_À_x000D_Sº`Þ#À_x0008_wóRÀiÜ¿Òb F&gt; _x0012_@ó	O!0@Ã^¼û_x0006_(@ç3DÞ~ö+@BôXJ¤°@ÀÀR_x0001_»«_x001F_@mº`@_x0015_ÀÀÅ´.Àk&amp;F_x0006__x001C_Àu½AGð?ãç½/ñ"ÀÙÜ´ºr%@hÀ_x001B_¬_x0008_	t$@&amp;ì¡f}j'@ø±BöÄH7@óGWÒB@ ÀLµ|©_x000C_E @øE¶|%ãÞ?_x0014__x0006_,%}_x000B_@_x0014_­Çü'Àý²M½m*À¼_x001D_ä_x0013_À 	#_x001D_®ü2@£_x0004_\SbÉ_x0019_ÀlÊ _x0002_ÿ?ÅÜ_x001A_Y§Ð¿àðºÜÙ?lorgÒ_x001B_À:ÕêqK À¾};Ù_x001A_1@²_¼_x0006_&lt;0ÀØ_RÃÿ¿xit_x0006_Àï?|I÷îfÜ'@½÷_x0004__x000E__x0001_@Ö_x0007_@'&lt;Û_x0001_À_x0010_¬;µÐ*@&amp;_x001D_Õ_x0005__x0004_\,Àµö_x001E__x001D_í.Àv'käU9_x0017_@äl`ß_x000C_Û"@pÒ^_x0015_"@#ñ¦»_x0003_ê!@_x0014_{´¼éV$@_x0002__x0004_´N±Z] ÀÞ_x0012_Ù[Joø?7uÀ®_x0001_gü?zÜbPÉÁ_x0016_@®é¥&amp;eò¿g(&amp;;/@&gt;³Ò_x0007__x0002_|&amp;@¢6ÇÅê_x0011__x0003_À_x000E_³¸.@·,[Âú_x000F__x001C_Àc_x0004__x0003_cH_x0005_@C{ñ|Ø_x0017_À©cÝ_x0015__x0002_§-@Ò/ÍÔUX_x0017_À°ùO_x0002__x0001_ºû?BÌd`2ÀÖù(¸ãÆ_x0014_Àá¦l}úø_x0017_ÀHèàw_x0018_6%@EU|H/À4Þ¾©qò$À+.)_x0003_À&gt;_x0005_ ¬Û_x0012_%ÀÐì_x0006_Ç¢_x000F_ÀrÚÒÕ_x0019_@_x0016_¼­K-À_x0001_¦±ö_x001D_)@@Õ?ú_x001A_|_x0011_@_x0017_$(ÉÏ_x0004_ÀdØ0Và_x0018_ÀÖýûF;½¿ßÙm¼_x0006_	Dõ_x0014_@ØyÚH)À¢Gcém)À6WpÞ%@_x0015_¥_x0006_5+j"@bü/c5_x0002__x0007_@_x0003_öáw9!@¼8x[9@¥p±ÇáAõ¿Aàt_x0001_ÀKÏÁE£_x000B_"ÀÜ_x0002_³ÚH_x001C__x000D_ÀSK_x0010__x0011_±À$Àf_x0002_½Ó§0@z£°_x000D__x0011_À%Û&amp;_x0002_ÑÍ4@Lº_x0019_W À_x0018_cÀ_x0005__x0011_×¿h[!~A6Àc_x0019_~@úå_x0006_@Ô_x0008_Ãj_x0019_@Ôd_x0012_HL°_x0013_À[¬ð	Ñ§_x0013_@1D_x001C_úx-@.?À¨5·_x001E_@È`æÚÉØ0ÀB-HEó·ø¿qU4¶'$"Àùý,X|ñ_x0011_@r@órÚO!Àà½¨Ô)"ÀÎ_x0004_I;Ô_x0016__x0019_À_x0001__x0003__x0014_[²}l_x0019_À$°Öxi_x0018_À÷k_x000B_×4À_x0016_×UJ´¨,@%|§íú¿µ±U¢v_x001A_@²Å_x0015_¸ð_x001E_À ¼I_x0002_ü?Ï+_x0004_S_x000E_Àû_x001D_Ó_x0014__x0007_@_x001A__x0017_$_x0002_À¢Bî¡Z_x000B_û¿¡}W_x0003_@t_x0010_ÿÎ(·_x001F_@*ÊU³_x0005_S_x0011_@ÄNðXlU!@£ØÔiCÚÁ?eõÙ²ý?~Tâª_x001C_¸"@[`îÁ¹+@A_x0016_¡+_x0014__x001A_ÀL_x001C_¾µ_x0011_Ë @ÞJIVa&lt;'@ª_x001C_á&amp;þ_x0008_"@µyç_x000C_äQ4ÀÄåés_x000F_Àî_x0019_¢Õ_x0002_ÀÕä:°B(@P_x0013_¦âI1ÀACMðÿ¿^{cù`_x0018_@&gt;_x0014_Ç*_x0001__x0003_F_x0019_@¤ìøêÉU_x0008_@_x0015_Wo6ÔH&amp;Àð_x0005_ÉBÐ%@Ó´Xúkè¿CÄö_x0004_}q_x000E_@]ñÖNI4_x0019_@/Ñ½_x001A__x0004_ @©Äß_x000D_µË_x0005_@-=4(á_x0008_$À¦W"'ì_x000C_@Mßrüt_x0001__x000C_@è?Ú'õ1@ß2;gc²-Àw~´Ôw_x0015_@ÍÇ9Æ_x0017_Àéú²_x0017_xõ.@´ýýÆZ_x0019_À_x001E__x0002_[äá_x0003_Àf¡;¥,(@0Ð@$,0â?Æþ±d_x0004_@SG*}	Íþ¿~HC_x0003_Iò'@N-#¹Êß(@_x000E_ÏÍ_x001B_Yw$@téù&gt;¢_x0004_ÀídÉ¾ºU)ÀLXj'ïâ!À_«$S$ÀP¥8OÊF_x0008_Àüëûß6_x0018_@_x0002__x0004__x0008_`_x000D_È_x0014_L_x001A_@ð¦RÂ_x0015_õ¿¦Òªm_x0001_ü¿D_x0004_cAÖ-À·_x001A_Ø_x0002_Ã[)À@!_x0019_v_x0011_@´ñë Ã$Ài°_x0005_VV=ë¿;áÞg_x000E_ë'ÀLiW¦I!@®%µê¹_x0014_À^½[ñ_x0004_/@6º¨c_x0007_WÈ?£`"Ç-@£X\ $#ÀhhKÏ"à¿¶½/ê°}0@[_x0015_VD_x0010_$@¥&lt;_ÛèÐ#@_x0006_$_x0013__x0017_À}Å`!ol @/_x0013__x0012_Õñ,À_x0008_¸m³_x0011_Ü?Æ¹±×ª»ñ?_x001E_Ò2_x0003_0_x0002_@ìñ}äô(À}c¸üz´ë?_x0002_Ë_x0006__x0002_pNí¿Öq\vÃ-À&lt;_x0007_­	ð»%ÀÉÀ_x000C__x0017_å&amp;À@Ó_x001C_M_x0002__x0006_Jl_x0008_@¸«X½*_x0018_ÀÀÔÈ_x0008_é¿ìù\BècÏ¿5%D÷äSî?Æuea`_x0018__x001E_@1._x0005_u_x0011__x001F_ÀèÍ&lt; _x000F_Rù¿{,V­_x0017__x0012_@R_x0005_únîåÃ¿!LG¸&amp;À_x001A_ÿ0_x0013_Ô_x0004_À@_x000E_VtÈ!@ÄI¢\5ÀqÙ8_x001F_±3À¨0&gt;E¡_x000C_À}y:n_x0012_®_x0017_ÀaÛâ×aú*À'á¦`D´_x0014_@_x000C_·¸Ãò_x0018_@¾&amp;{	×0ò¿é°À_x0019_Õ2@§×}ci#@^_x0013_j:XK,@¬L4ð ÀSÜÐ5XX!@$_x0012_ì°L_x0003_ÀË_x0006_Õ¸Êà?ó_x0001_\_x001A_Ñ¡,ÀY0¦þ­Þ_x000D_À_x0012_6km_x0012__x0004_À(T±_x0017_._x000D_À_x0002__x0006_U]_x0019_7-_x0005_À_x001E_ë¥j_x0004__x001C_ÀîñFlI[ó?_x0001_Å°þL_x0019_/À_x0017__x0006_Üá;_x0001_@PK_x001C_é_x001D__x0003__x0001_@·^_x000D__x001F_)Àíg¿AP_x0001_@Hd_x0011_f	_x0006_ÀÕ¯àÖÇµ @_x0013_ß¸_x001B_¡_x0008_&amp;À¤¢ÉTºî#À_x0012__x000E_9Cmð_x0012_Àa#ÇÈéÐ'À7ß1¬"_x0002__x001B_@C$_x000F_ÀlâÜEü_x0005_@_x001B__x000C_aí^þì?{ÐÜ×_x0011_04À[g_x001F_çãd'@+_x0010_´å(À4H_x000D_ú9_x001A__x001F_@èótÑ¾"ö¿9uÀ`ÑÓ_x0007_ÀóQ%g_x0011_Y_x001A_ÀìýòÏÛ5ÀB _x0006_p_x001E_Àjê7_x0007_e3_x0017_ÀZx¬¼X_x000F_*Àº_x0008_º«_x0017_@NÅ|t ¾+@¦ÌÐB_x0001__x0003_}y0ÀrÇ_x0007_»·¦_x000B_ÀE_x001B__x0004_\EE$À )Ãùó#@ Þ·çr	Àe_x000B_c8û%ÀÚäå'Àq$6¥_x0018_e @_x000F_Í/L_x0015__x0003_ö¿4OW4À,òJw×7À*1«.¯fý¿õL©^_x0011_|8@°bpDâ_x000B_ÀÂ_x0002_=8ñ!Àºþ¼_x0011_ÀÀaì¯ñ)À"_x001E__x001E__x0015_ÀYd^jæ_x0011__x0017_@H_x0008_ýª¤_x000C__x0015_À_x001A_Ä©#v_x0012_@¤)@eÂ_x000D_Ç?ôì_x0003_Â"ÀÈHÍ»Zé¿ò+®hõ?:Eë&lt;,µ)ÀÖuÓ©ý§ü¿_x000C_uìt:]ý?ÎP%oÞ`_x001C_@x¤:Û_x0015_@Â~Õ=òÓ/ÀýtE_x0016__x000C_@_x0007__x000E__x0008_ëAz@_x001B_Àµ;h£_x000C__x001F__x0015_@µ3Ïë_x0018_À(Z_x0015_»,Û_x0008_@t ñ@ _x0019_ÀûÉòô_x0006_À_x0003_áê±N_x0013_Àf§_x0012_u¦3@_x0001_&lt;&lt;×e.À¦S{³Ð_x001E_@_x0002__x0001_	W/9#@ëã-_x0004_°_x0011_ÀÞr¢ú~+@_x0008_ÊxW_x0017__x000C_ý¿N_x0001_Ý_x0017__x0017_À²·YØ*0@sµU_x0016_c_x001E_@¨qoØõô¿À&lt;¨_x0001_ÀD\°_x0001_³å?ö&lt;Fæª¢_x001D_À_x001D_uùö¼_x0019_@_x0004__x0007_g~_x0019_7@Áö§«¾_x001F_À7µ×¬_x000D_Àß	Pìþÿ¿Ö¡²bäü_x0014_@dZ°¬J)À¶¯_x0012__x0005_A×_x0015_@_x001C_³'~_x0012_¬_x0005_Àõ__x000B_g$Àz_x0017_N._x0003__x0008_¦)'@XpkyU&amp;@I`ù×¾R_x0019_À_x0010_®#ÀÚ öÏ`ý_x000F_À_x0013_kAþ7*À^§ý³Ø?Ö¿°Ö*;ñ _x0005_À_x0002_l_x0012_=/ý¿ÒÏº}Úâ_x0011_Àó:_x0019_GgÃ_x0013_@a¤ô_x0012_%ÀØ««_x0016_ç_x000F__x0004_@`µàYp|1À_x0006_4'Vý¿hQ!%@_x001D_KÜ?Y²4@C_x0002_T_x0010__x000C_§ö¿}'UL_x0001__x0012_@$+ï)/"Àh_x001C_^6 $@_x0018_+£x_x0015_ç_x000D_À}Ë °ëg!@¾ázºð(@Ü?ÿV4Ú!@øÇÌÃ_x0007_ñ?#8¢ÚÄf_x0013_@u°.®$ù_x0013_Àä_x001F_ÎbÑ_x0015_@bÎçöJ_x0016_@ºþ?ûg_x0015_À_x0014__x0017_¨/Ø_x001D_@_x0001__x0007_*×|³Üï¿_x001E_]ÙÂªï_x0002_ÀØ7ýqÍÆì?:øÍãÔ¿_x0016_À$¤f^_x0018_@OÆ_x0008_Óhl/À_x001D_Ö_x000F_&amp;bà_x001A_À"Ç7L}#À£	_x0013_GM=ó¿*ìIGÌH.@Ô.qeá.ÀãVKïÒ_x0004_	À0(²ÖoU(@·_x0004_èn_x0006_@Bæâ@J@_x0006_ÀâTû_x0013_^z_x0019_@àHOì_x001E_@_x000F_µz¼_x0011_Àô»¥[_x001F_ÀÃ+d7å¿;^$~2@~¯·ºí_x0003_ÀÇ`XHc0@_x000C_h_x0004_Ü¬_x0014_9@Þ^­+6hî?Ø'_x0017__x0005_«2Àä"/yìØ_x000D_@G&amp;ÙØÓî?ð_x0010__x001D_gö!ÀzýD_x001B__x0003__x0010_@ùC_x0016_ÉÌ_x0011_%@[_ÜÉ_x0001__x0004_ÙC_x0018_@{54¹M½!@ ºä$àCö¿­-óùZ!_x0013_À¢»9G"x_x0005_À_x000C_eJ_x0006_½í_x0012_ÀMÛðH+@u9/_x0017_ÝF2@\²²KÏ÷0À_x0008_k^¤H_x0016_'À`#´º_x0019_þ¿_x0002_ë9V3"À 3J_x001A_*K"À©¼Ãß_x0010_À_x000E__x0012_ó¥çd/Àm1&lt;Q\_x0008_þ¿Æ½_x000D_Jôe_x0003_@Ý«´jG_x0011_@t³i§&lt;#ÀXÕ¥¼_x0007_p_x0016_À§sX_x001B_·_x0011_@_x000E__Ô_x001A_EE!ÀV_x0013_EB+Þ?&amp;_x0011_O_x0007_GF%@pÄû¤91ú?í_x000C_j_x0015_8!@,¼°_x0017_!_x0014_@§Åç)Âzí¿VFø·_x0011_ÀÏø­_x001B_E"'@ö_x0017_	rø&gt;è¿èÇÜk|Ä0À</t>
  </si>
  <si>
    <t>56f8e0171a3868fd8f3a2dbab697a963_x0002__x0005_õCW_x0003_¶«?4Û!Ã_x0012_%Ú?_x001E_öÿ6_x0010_7_x0003_@Ù¦Å÷Ä_x000D_ÀÏ=°Pö_x001F_ÀB_x0006_'_x0019_Å#À_²{`@*@ð	c_x0001_N4!@òà[_x0016_6_x001A_&amp;ÀÒñ¨_x0011_:	@A/1#ä4@A1O§?_x0016_@ô´ãä,À~é÷#_x0013_@"r i»_x0002_à?kòÊ§Ä0@×F&lt;YB$Ý¿J_x0004_d_x001C_À&gt;ÛLä_x000F__x0019_À=}~(É_x0002_À(À_x0015_Ù_x0004__x0018_À_x000E__x0002__± _x001E_@Ä£2V_x0014_,_x001B_Àÿÿ¦MÇ(_x001D_@v.º+s_x001B__x000B_@öz_x0001_A­$@_x000E__´N8_x0004_)@N_x001B__x0003_m_x001B_ÀáJðå$@üzêÏ_x000B_=î¿$_x0017_"w?Í¿Å9Ä_x0008__x000E_Ùâ&amp;@_x000F_Ö´Æ³ß?«_x0015_¹A¨&amp;@yí#¸_x0013_pÇ?_x0017_ßb^_x0017_ø?r_x000D_+	j#.@]méoÓ¬_x0003_À¼Ò­_x001B__x0004_À¼Å_x0017_s~H8@öÏ5ða[ÿ?3_x000F_U_x001D_wV*ÀZß,_x0001_g!À­lñ¶_x000D_%@_x0014_ð¹ª'@,½Ä`òô¿3_x000C_»÷ïä¿Þ	\_x0010_ÑÙç¿_x0010_ä&gt;åþGé?]®K'Sù_x000E_ÀX_x0008_»f_x001A__x0014_Àd_x0014_};ß_x0015_@°-Ä|9à_x0002_@z_x000F_%X"ñ!@Z_x0016_°A_x0019__x0017_ÀozOÛ¯)ÀÊpq_x0005_j_x0006_ÀyÓS_x0017__x0017_À¶_x001E_ðU_x001F_À?×¶_x000B_ðã ÀR_x000F_xðgØ_x0019_Àõè_x0013_â @Ø!_x0013_Áz_x0007__x0016_À_x0001__x0002_}WÖÃn_x0012_ÀN*b_x0010_hø?FÕÈRÿÅ)@_x0007_+É?`Q,l_x0015__x0015_ÀTýáñÿæ?N^2±?W7@~ù*s_x0013__x0014_À÷~ØÊMÊ_x0012_ÀªP+úç_x001E__x0012_À¾¶Ñ_x0008_7À_x0010_ð_x001D_-Ã%@ãÅÄ_x0018_¾_x001F_*À)*8?`_x0010_À3@_x0014_[«_x0016_@D_x0018__x0002_5Ñ)"À¢Àôòÿ_x000C_À5}%wûÿ?¬a\ûÿ_x0015_@-Ã{_x0007__x000E_@øì_x0003_?_x0006__x0004_Àèò'SÈN_x0005_ÀU6÷_x000D_N@$Àh%/£¼_x0015_@_x0005_h_x0017_à6@b¥_x0001_Þ_x0014__x0019_@³(®Ò_x001A_@ËZ\`çB2À°zW_x000F_þ_x001D_@ê!wkÞ¿5Ònö&amp;_x000F_1Àm¨_x001D_¤_x0002__x0005_ýN_x001D_@'Kµ;&amp;@gÄXÎ¾_x0014_À¼Ãö°cÛ'Àa#Ã×&amp;@_x000F_/ÿ_x0003_ÑL	À_x0004__x000E_²_x0013_"@pËâ|T+@§Hà¨ â?_x0006_(Ãø¸¢_x0017_À,ÀÍÔN_x0017_ÀZgQ_x0012_Ô¿u_x0003_]ct_x0001_@ý@0ZW#@bp 7Õ_x0016_#ÀÝHK_x0002_Cbâ¿±­+ÔÐ_x0014_@x@ü ò"@Ù@_x0005_tÎ\_x0002_À¨Oó(Ü+À~_x0007_;¢ú_x0005__x0014_Àeã1á_x0008__x001C_@ûÐVÉ8ø¿¦_x000C_hUÚÇë¿É_x0019_mX*_x000C_@_x001C_*Þò¶³_x0010_@ºì¦Èo_x001B_À_x0016_¸_x001C_á8@êØ_x0012_$ð&amp;@L_x0011_¿Ð«$À¨®i6tæó?tÓZ_x0015_@_x0001__x0003_ªMX-À¿ãßÁDÀ_x0006_Àú_x001B_c2¯N_x0014_ÀX»Ä_x0008_DÖÙ¿èh_x0008_n.À_x0005_$_x000F_Qv©*@¹Lß ÕD_x001C_@_x0017_æÚÿB#@T_x0012_Pr³_x0016_@K²Ymjü1@£IÁÌR0À&lt;{S¤p_x001C_@nÞ_x0007__x0007__x0012_ÀöqÐÛ_Î_x001F_@Ës_x0015_qÞ!ÀÅj×¸_x001F_"@\YX±+ù¿ãpÇëö2Àk =ÝP_x0015__x000D_ÀÄ_x0016_´4G_x0017_À_x0016_NI®çþ¿V'¬× À_x0010__x000D__x0006__x0013_\Ò	@ÇÎúR2x_x0011_Àû*«_x001B_ _x0018_À&amp;_x0002__x001D_§_x0004_@ìïÑ@^-@&amp;]EÃúkù?01y¸_x0018_À¦S÷D1(À(àé&lt;U_x001A_#À'J²ô_x0002__x0007_1,@_x001D__x0006_-©X1)@%i½_x000B_üÂ_x0003_À_x001F_U3&gt;·3@¶5µ_x0016_	-À¶|Á!ÀfëÞ_x000D__x0017_Æ¿°È/²äCò¿`8_x0008_ËÐ_x001D__x0019_@F_x001F_³P_x0014_@Öì~«_x0005_õ?¸Æ_±þ¿úÜ&gt;ê2_x0016_À¢øÈ@N_x000C_@é_x001F__x0004_C^+Àa%cS_x0008_Àê6Ï3@´ø"Ù¾_x0010_@¿ß~R_x0012_0_x0010_À®óÑdÄ;_x0019_À¦aUNÆ*Àç¦²Lñ¿´±6âO"Ày½2Æ1@ÖÙ²k	ò?!æ¬å_x0017_$@¨ìõ_x001A_[ø¿_x0018_4]Vd_x000F_ÀF_x0001_ñ_x001E_B12Àøóâò~_x000C_À`°óä_x0016_z4@T¤ÁCOÐ¿_x0004__x0007_ý¼7 ü¿ÚiæYú0_x0006_Àè®Ü}}+@Vb?eÓ#Àã ©¤' À_x001A_ÿ£O_x001C__x0015_@°ý½É}³å¿àüi»_x0005_]=ÀÂÛ_x0013_Ç_x0006_V7ÀðQi¯Õo!@v©p­Ï`_x0002_@_x001E_t¿p÷ô_x0017_@9%_x0010_8S-$@ÐãU_x0017_k_x000E_@§-×²Rå_x0012_@;Êô[ð_x0004__x0014_@Ø¬A#üÇ_x001C_@_x0007_v_x001E_·°ù?©_x0012_ÌGÜ?3	îç-å¿î´½Â¥Zò?ÎT_x0013_q½_x0016_À_x0017_æË_x0003_5Â?hèÐ*µ*Àþ±(_x0018_ä_x0008__x0014_@Bâ_x0003_eåó¿_x001E_O_x0011_S(m#ÀeäM¨[è_x0001_ÀlO`4Àå±x©[_x0003_À_x0016__x001C_·/üI*À¢J³_x0001__x0003_-½#@ü¹jã/@4/`ç{)@_x0013_þ¸æ2_x0008_@MK2Jò__x0016_@l1ìy_x0002_]*Àç_x0013_ºÂ%ÀhB7?y_x0003_À_x0002_¿0ÌV_x0013_@S_x001C_@í,_x0019_À_x000B_ö¨°_x0010_@_x0018_²_x0017_C]_x0006_@@p¹½÷N&amp;À_x0002_ò3)T½1ÀØûuß*Àßå¼|B^_x0016_ÀËe`U_x0017_À§@-Ú¢Ú?8²ü&amp;À&gt;iØ×"@_x000C__x000D_Åy¸$ÀgõüÉþ(@¹#_x001F_/6â5À0ç³ *4À?ßCKV(@Ì¯¤×ìÌ$À¸ÍñO^Á_x0017_@PZjÅÐÚ_x000B_ÀÎLÐ(°_x0010_ÀLP=ód»_x000D_@_x0016_ÐZ3Â&amp;@Ðkh_x0013_J..À_x0001__x0003__x0011_?ßHª_x001F_À_x0005__x000C_&lt;g£_x0019_@_x001C_Ý{¿u_x0002_@SfP¢:¤_x0016_@~«_x0008_]z+À_x0018_ß_x0010_ó|Úü?÷KöÌNe_x0019_@9ÅbÐ_x0018_Ô,ÀU&gt;Aôn_x0014__x001D_@ò_x0019_û%@hÏ¹¼/µ8À_x000C__x0014_+Fä_x0011_î¿á_x0016_gÆxB&amp;À­©¦~i"À'#_x000D_Ù¡_x0008_@eÑ°_x0016_Cç?&lt;Ó¾UÚþ?Ø_x0015_¾¤¤Ì_x001F_À9Í;¼_x0015_W_x001D_@¸Õ²­ñ¿Ü_x0018_{_x001D_À°õ_x000B_÷!@ÒÀ^_x000D_¸µ_x0012_@âc_x000E_³Î¿vJ_x0007_#ï%À_x001E__x0004__x0018_7õ1_x0018_@ÌCä-|¿¿_x0017__x0019_&amp;_x001B_ç*_x000E_ÀlÚ	]|Ë?6æó_x000E_øA@n2¬7L¿-@h_x0005_M_x0003__x0007_pÙ¿bõ_x0018_:È8&amp;@µ1é?H_x0014_@éG=_x0008_-À`872ø_x0005_Àj¸hk@_x0002__x0005_ÀÀGÀ·è:2@JÓÝý0@y_x001F_ïª.õ_x0001_@¶ZÖIÎ'ò¿¨ZOúhô¿ä¢_x001A_jN6&amp;ÀdÆÒ_x000C_d_x0004_À¦¬¥ëÃq_x000C_@,oÎÍV_x0014_@_x0016_kÀÊe#@ÒC5øI&lt;+@ißcXG$_x0010_ÀËÌ!|ÅÙAÀ{_x0002_võHÈ_x0015_ÀÈ-^_x001B_{_x0003_ÀL"Û/²Ä_x0006_@&gt;!¦n_x0014__x0018__x0007_Àº©B8æî_x0007_À~[Jí¥4ÀrÙ_x0019_õíN_x0014_@nâ_x0005_gá)*ÀØE_x0003_vYu+À,1_x000E_S;_x0010_@|_x001A_m_x000F_$lï?ÙHÍÚ_x0013_7ÀÑ}ÌÉ·/À_x0001__x0004_(\_x000F_^ÀE_x0011_À@Fî[â (À63¸TU_x0014_À_x0002_J_x001C_«q_x0011_Àö/_x000D_2_x0012_0À6½0_x0010_È¾*@=ç#MÁj+@V_x0008_Ø6;ìý?_x0011_U_x000D_¸ú_x0011_À¬­d_x0017_dL(ÀÞ_x0003_.ï8¶ú¿¾2Î½UÐÿ?¢¢(Äìh&amp;@ÆN«ü_x0005__x0010_@÷æ$T¹Ã_x000B_À_x001B_»_x0015_Vb3@X_x0011_¾­Û_x0019_ë?/_x0005_s_x0004_-}ò?_x0012_¶ºÿê7ÀÂÊÍ_x0007_k_x001A_ÀÄÏ_x001F_4 @,¥mÓï"_x000C_Àø._x0006_Yü	4@Á_½n?=!@_x0002_Ç+Ò*ÀRN÷ü|_x0014_ÀRêÜx_x000E__x0016_@_x000D__x0008__x0018__x0004_ÃG9Àîý%=&gt;_x0011_@+c5fËò-@_x0016_O&lt;.ûD À__x0016__x0004__x0008_hq_x0019_Àd¶^¤_x000D_À½³¾#@³"ç\_x0008__x001A_ÀrRo¶Éx_x0018_@2§_x000B_ä_x001D_@DÉ/_x0019_`è_x001F_À¡kYy_x000E_W*@f_x0011__x0005_CÄu_x001E_ÀÞ¡Óc_x001C__x0004_2@ï£._x0008_Ú3ý¿Þ_x0001__x0007__x0001_&amp;_x001D_ÀÿÜ{÷¾ÙÖ?a_x000C__x000C__x001D_]1@ÃRNÖ_x000E__x0014_â?ÉMíö_x0015_-#Àª_x0018_ñ_x0002__x001F_@`½×_x000B__x000C_)ÀÒ }i"_x000B_À_x0003_0_x0014__x0004_(@ì_x000D__x001B_yá_x0004_@º#!òÂ}÷¿°zð(ö6_x0019_Ày&gt;_x0010_·75@¹UÆ¢Ö_x0015_À³:_x0010_¤ý¿úeç:%À_x0006_{NÇ4&lt;ÿ?mÆ@N_x0006_í¿¶y%Ã_x0013_4À}+¡be»2ÀJõÀKÖ)À_x0001__x0003_=¯ÖÇ)@v¬_x0011_-_x000B_n_x0014_ÀòyëÃõV_x0016_À_x0008_¯Nº_x001B_À	zz¹Ö_x0005_ø??¨8òÀdø?á0;~s_x0016_@Ùb#Ô.@D[´æb6@_x000E__x0011_xÞly_x001B_@_x0010_ZÒ)_x001C_@_x0015_®Cz!Àâsx,_x0003_É_x001D_@ÀÔÂÂS'ÀÉ_x0005_ÉùOd_x000E_@nîãá	¡$Àáwg_x0005_ÀU¼8Ë§yÞ¿_x000C_%^8´ö$Àþº_x0004_~_x0014_0ÀØ_x0004_W¨X_x0019_@_x0002_ÿÑF{jþ?9_x001D_0_x0010_ßl_x001C_Àv|W_x0013_ó&amp;@3{y®p À_x0002___x0018_xÆ´_x0019_À­ R`Êñ.Àî ¡`eõ¿ás_x0015_|sß?ßÍR¾)À	_x0019_ïjÏ÷'À6]ú0_x0004__x0005_=õ%@¸_x001A_9dÁÄ_x0011_ÀöÕ	_x0010_R_x0014_(@ÑöÖ÷uÏ_x0003_@_x000F_¼(ªÐ_x0012_@¶EÀTy!@_x0011_`jü_x0001_,ÀDH_x0002_} ·_x0001_@[$_x0001_á_x0019_/é¿'m^r4_x001F_ÀìÈÌ6"À_x000B_±G4ïÕÌ?I­Q²ö_x001C__x001A_@°EC3³_x0013_+À´ý_x0007__x0012_ð0!À_x0006_ò{3é_x0001__x0013_@¹èp_x0015__x000C_*!Àô_x0004_Á¡ò¿$PM¸Ê1@òX­_x0004_ÿ1_x001C_@ù»ï_x001B_@_x0004_À2îªÚÄ-@ÂÐ_x0017_¾_x0016_v_x0011_@d ]Ès_x000D_@Ï(¡b÷Ì6À* _x0008_ðºh-@d\_x0007__x001D_f¶í¿Îdrý7¶	@_x0003_è	¬#À.|_x001E_¢üz4À_x0002_vâ1}§_x0013_Àû_x0001_¤Ü­ù¿_x0004__x0005__x0008_Gt_x0002_À¡/Þ¹0	À2M_x0018_¨*À!i° Í_x001C_#@±Ã|74@`U£_x0013_¿N#À{E~N¡Å_x001F_À3C7¡*x"@:±p_x0012_@þ{#_x000E__x001C__x0006_À6Àí_x0014_ì?¤|ü!Ä_x001F__x0017_ÀâÀï¦'@rÝÒn¥_x0010_@êU\Þ5_x0017_@R_x000B_T_x0003_ë]_x0012_ÀjÒ}¬_x001F_Û_x0001_@_x001A_1(Ó$ÀAÞ_x0015_"$À ¹ôÃ_x001E_ð¿º#BO24$@_x0018_¿hO6_x001D_Å¿IÀù\¬£_x0002_@Ìñ0+ù?ØM0e_x000D_g_x001E_Àa¥Å_x0002_	Æ_x0015_@J_x0016_&gt;g_x0010__x0016_&amp;ÀH«Bíé*À²$YþO_x0001__x0011_À¡5§¡+@4àõE¾«_x0018_Àq_x000E_Ùm_x0001__x0002_½_x001D_$@Ë')_ç¿³%à_x0004_Yd_x0011_À_x0004_B@ª¢_x000E_Àëd_x001F__x0011__x000C_#@E:7/]iÖ? `_x0010_'ê,(À_x0013__x0015__x0015_VýÔ0@OtCâj%@ÐQch+)@xf0&amp;æà&amp;ÀNùm×]L_x0001_ÀÝsÂGÿ_x0015_Àf$¸råøó?×f_x0008_úz2@PEònqq @ F_x001B_8ô?=ä_x001F_Y_x001B__x0017_%@D)èE¸ö?dO/Óqu_x001F_@Ä¾ÒqÞ_x0019_ÀQMâPï|1@S0_x0006_ÒÃ @í&gt;r¬A3-@ïØ:9_x0014_Àbó_x001D_3Ãþ?_x0003_=P·'ô¿×Nýs_x001B_ð?â_Ê?Mò_x0016_À^nÔ£J_x001B_À®_x001F_Ñ_x001B_2_x0010_ÀàÇ­Ãä'_x0019_@_x0001_	_x001C_¹l._x0017_Æõ?:õ5y6Uâ?âµ=³¥0À5è4ÚÌw_x0001_ÀÈãÕø_x0015_À_x001A__x0013_½êÖ_x0016_@¬òk_x0017_Àô_x0005_ª_x0007_eV_x001B_À_x000C_fÂ+7@Ìy&gt;_x0014__x0004_Àkh[~Ï+ÀÓ´¡eyÑ/@ÞòZiÜ$@Õ¦`_x0001_ò Àe+o6×$@?ÎþÄ¦ê?8ÿ	ÀxÞ"Ñ¨Ù-@\Â@Õ|Ø_x001D_À£3,_x0008_µ#@(Ld_x000D_+ÀûÀ+_x0012_D_x0016_@üÄÁÚº_x000B_ÀÉ1àß_x0014_(_x0006_ÀÜÿ¾§5_x0013_@í_x001F_æò_x0002_ûê¿ÙÙ6ó-a_x0002_Àq½_x001E_;¬Ø&amp;Àì_x000D_q¥&amp;_x0011_À_x000B_]Û½@¥_x0014_À9¢îp_x000D_!@Ìu_x000B__x0003__x0002__x0003_&gt;,ÀEû?_x000D__x0016_À.9È±¯_x0014_À% øéóp_x0003_ÀÖ°È_x0006_ÖÑ"À7[)Þ¤_x0010_ÀníÂqsÃø¿ÂHBm«,À_x0010_;¢=mý3@_x0013__x0011__x0003_ _x0011_ýò¿_x000C_kotëtë¿3+»Üð¿S§s_x001B_vu_x001B_@_x000E_=D:ñ_x001B_ÀG±-ölá?À¯Îþý?¦_x0015_ULJf_x0014_À]J_x0005_)$@Rñ:#_x000B__x000D_0Àg»{^,_x001A_À_x000F_jÃk.@°_x000D_åePf8@_x0001_°4ô³_x0016_@è_x001D_Ën¼_x0008_ÀÞäH.Ð!(@iüÏY_ú¿þ_x0008__x0013_¡Á	À&amp;_x0004_ºõ^_x0007_ÀiÉbÔió_x0015_@»gm_x0006_*æ¿N'_x000E_uð_x0010_@glåÄ_x0007_÷¿_x0002__x0003_6_x0015__x000E_æÚ¿ ÞV$1@_x0014_%_x0013_îëÏ1@V_x001D_5ýÇð*@Älö9_x0007_é?òë_x0018__#@køº	iÕ @î_x0015_À_x000E_ñð¿½WRÃië_x0017_ÀþÓ_x0004_ÿwà?Üô]4é?,@³Y?jXd_x0013_Ào_x0001_ÌV_x0011_@:!ò8_x001E_À_x0019__x0005_úÀ¯_x0001_ÀþÃ_x000F_ÿ°_x0006_À(ÿSÃÛí_x0004_Àr¤à@öå%@_x000B_¹Ý_x0013__x001E_&amp;ÀÈ_x0001__x0013_;Ä?]Ì@Wÿ*À9_x0011_³ÙÄ_x001E_@_`Êó_x0012_@½ÉÉ¡B-À±ð©%_x000B_z_x0017_À_x001F__x001A_Ê_x0012_Ý~_x0005_@¶ô¶w_x001A_-ÀÀ:lVmn ÀÜµ4¦_x0017_2@4ÃR_x001E_õ£_x001D_@B¬^@$_x0015_À ¶_x000B_c_x0003__x0005_á_x0011_1ÀðÎÂÜ°Ò"@ã_x001E_	Z	_x0015_Àv&gt;~)»Å$@=÷ÙFO$@_x0014_ý_x0006_TFÃ_x0001_@öM ¢.À¦¿»Þ¡"@_x0008_ã¶ô~v_x0018_Àô¤t_x0004_eE_x0005_@xÙ&gt;]_x0008_+ÀüB_x0010__x001C_M_x0012_$@ÞjLHâ+Àøá_x001F__x000D_6À(/¦ï_x000F_@ÇÜÝuè?ô=F_x0017__x000F_«&lt;À$r_x0015_ø$@u_x0010_±~ ~_x0008_À_x0015_u¹+|ë5@zÍA ¬_x0002_@Å·r_x0016__x0008__x001F_@ct¸ò5_x001C_@/0_x001D_¬÷F_x000B_À_x0008_b¾õ7À"ÞP-%Àw_x001A_®s½ @R._x0007_¶Ö_x0011_@àäÂ&amp;¥0À(%lq_x000D_#(ÀÕfL{_x0011_V_x0007_@Æÿ6Òîx6À_x0001__x0002_0àÛ_x0002_ä_x0014_@-áñß!5À¾&lt;*_x0003_×Âó¿3¦ÕS6_x001A_@/*áüÝñµ¿âü÷_x001B_$À_x0002_üz1Îæ¿_x0012_èHôb_x0015_@ªK_x0010_³_x0004_¾,@_x0013_ç°_x001C_ÀsÅnOÏ~_x001B_@Î/Ö_x000F_L_x0015_@S UK%@!e*©§Ó0ÀU°®´%$@_x000E__x000E_Ôq±%_x001F_@\jâý©ö_x001C_À18`æÃñ2@ í\_x000D_ý«ú¿¤k±º`_x0019_Àn« ôm_x000B_.@×m_x0011_,ÜÑ?_x001A_k _x0019_ð#@#Æ«h&amp;_x0007_À@i3£_x0006_$+@¥fÀäâ"Àé§R_x000D_ÜÕ?4 ÒÕ_x0012_C_x001E_ÀÜº_x001B_]Z_x0008_ÀvúÆ_x000B_9û_x0010_ÀðÅþ_x0014_s¢_x0013_À\_x0008_Î_x0008__x0001__x0005_"'Àø_x000E_l{9/@Â¾_x001E_	_x000B_ÀyÍª_x0018_³~)À]çkæÓ*À×pêÛv_x0011_ä¿¨Û_x0012_à¾*Àpswd_x000E__x0005_ @ÇH^_x0003__x0018_Á(@¤¬Ê@1ÀEzy)Æ- À½¥KrÙû?¤Âi_x0004_d0@ÃèUµøá2@_x0013_+^°_x000D_@ÛØ!ãÏ_x0011_@RÁÐ)=.ÀÉF/N__x0010_À0Y:&lt;nÊ¿¬'_x0011_4]"À¨§Ýë_x0005_Ú¿ðó&gt;jÞæ_x0012_ÀN1_ÅÕ-@Vo_x0002__x0001_i®+À!©ÙÎ_x000E__x0001_ÀT¡ éÚý¿Éçe0;¿½±=A$À\È+ã]ñÿ?¼cåõé?,À¡_x0019_vIÿ_x0006_À-[ÝÍ[_x0003_@_x0005__x0006__x0016_7d6i_x0011_À_x0012_8®EXD_x0004_ÀÆ_x0010_¬ªLÀ5Àxg]ÿ_x000F_À¸Ä_x001F_cpã?g¡¸Ú_x0016_@~5_x0019__x000F_'@º´s@¾ð$@_x000B_+_x001B_}«'_x0004_@_x0013__x0019_Em"Àâ`_x001B_ü_x0011_ À¹ÝbËL_x000B_@\fYW»'@ô4ÀI_x0012_$Àê_x000F_}ö_x001D_ñ¿£_x0017_ &lt;ù-À_x0016__x0014_ËüÝ-,ÀoáÂìP_x0010_@ÜM"¸ã¿4 ~_x0002_å_x0001__x001A_À_x001A_À&gt;_x0010_ @_x000C_p[ @ÇêE­Ã±_x0007_@_x000B_"&lt;ÿ-_x0001_#À$&gt;ð_x0008_ög_x0014_@¬51¢ù_x001E_ÀÎ_x000B_¢WL_x0019_À_x0012_ÄÎÄ9ý_x0014_À(ÖÁË¢&amp;@Çà²A_x001F_&gt;ÀXè_x0003_ø´_x001F_À¿¯UÎ_x0002__x0003_yØ¿l:4n_x0008_1@ga&gt;_x0008_Læ_x0013_@éIoNAÇ_x0013_@ûÁè&lt;)À_x0006_O¿ÊF_x0001_À¼ì6á}(@¥óóè1À1¥_x001C__x0016__x0008_À»þ@Áx__x0017_ÀÜSª+ð_x0013_@ý¶bñí	_x001D_@6¨Þr_x0013_ÀÜºÀ_x0007_²Ô	@Ü/_x000E_ï*@ê&gt;6Q_x0018_À²%ìB9ò_x0002_@gáÝÛ ³_x001B_@_x0006_F_õ_x0014_À_x000C_ç|¹W4@pÒÛ$Àê_x001E_ý&amp;!#À_x0014_s_x000D_à#~%@W5èÐ|_x000F_@_x0005_Z»LR+À·¹÷U_x0012_X.À9êèdr)@ð{Q_x0015_³ý&lt;@í/DºÈ&amp;@Æ12$%À¾9_x0015_ê¹ò?º¬FtVç?_x0003_	_x000D_¥deè×_x0012_@&gt;®_x0016_ÎÔ__x001E_À~0EMe(À_x0016__x0012__x001F_Ò_x0001_w0@tq;¡nÿâ?¯&amp;~7U+@_x0014_Óhù6z#Àw9GéÝ3_x0012_@_x0006__x0006_Ò_x0018__x0004_îù?Öå«UÄC_x0002_@É_x0010_*çø Àx_x000C_¸ÈÏ_x001D_@®T;Iß_x0007_ÀÞl:E"À2¼t;P³¿EWxTR_x0018_ø¿_x0016_=ð¹KN_x0012_@uýÕjüæ¿QVåH]*@À§_x0008_;_x0004__x0016_Àßi_x0005_ï_x0018_§'ÀR\×8Vú?Út*¥.0+@¸6eª ¯¿·²£ý0_x0011_ÀêXÉq.â_x001E_@ß Ëu_x0010__x0012_@dÒsô¿¸Ó9¨ß­Ð?æ_x001E_J_x0018_@_x0005_}ï*e_x001C__x001E_À+_x000E_ü^_x0001__x0003_l5_x0011_Àò¦Ã _x0003__x001E_@Â_x0019_JË"_x0007_@ÕCæ`êÞ¿=Bâ Z_x0018_@å®çÂï_x000E_@°ßâÏJ.ÀoZçF)íþ¿+_x000B_Ú¬_x0007_@6æ8ÁÉ ô?PìO0xº!À_x0018_XJ±²2À`º_x000B_(»_x000B_@6eR_x0012__x0002_t_x001C_ÀBÒcv¥$@îM·m_x001A_À4Ó·8_x000F_=$@Ä¢	dk&amp;À¢_x000C_åË_x0012_ @J£+_x0012_#À=¹_x0018_£0@$&amp;-_x0013_¹ À­á_x001C_5¯_x000B_@Ö)¶e_x001A__x001B_À¤­ýÐc`1@§"jÅ_x0013_a8À»*¿Ó_x0019_@{ï+&gt;0_x0012_@	ïü_x0002__x0010__x001D_ÀàD{$&lt;"4@_x0004_z¨_x0014__x0006_À´_x0002_)#.@_x0001__x0002_ÈsÄC@_x0017_ÀÅvþ_x0013_Â&lt;_x000D_À¶ÍW;_x001E_vý?_x0003__x0011_ZÅ»_x0007_@ü{Eò0@²ýN_x0014_òj&gt;À_x000D_n´_x001D_¼£_x001B_@903¬_x001E_y3@Ð¬3Ê³2À=àÉzäÕ_x000B_@_x0003_ùZ.ÀêÒÒK_x001D_{%@lî«u_x0005_óÇ¿^d@qð_x001F_@ÙG©û"@ÕB¨j3¸/À2F¨_x000E_-àð?_x0005_!åÄ¦_x000B_â¿yßyâ_x0017_@&lt;Æö2#Æ_x0006_À_x000F_~w_x001D__(@¬í^£îL÷?Ã`[þVï¿Êu^±÷¿\_x000F_C£ñ_x0006_ ÀüA&gt;_x0008_û_x0012_ÀFB÷_x001A_ À_x000E_6_x0013__x0019_»R!@wp0_x0003_B_x0016_À¨®§{X_x0010_@_x0006_9u/@ "z3_x0003__x0006_'|!À_x0018_=¯u_x0004__x001F_ÀQ_x0014_Ì&lt;°Eÿ¿þØA¶æ²3@	©V_x0001_Æ(@-UQ|_x0012_@_x001B_]ç½}2_x0014_Àz2kXM_x0019_ÀÀ®kÆÔ¨@@^$|CÉ·?_x0006_¶/Ìmþ?_x000C_2#YË7À_x0014_õé/&gt;(@_x0002_c7b_x000C_À@RM3Ôr_x000C_À´z¿ÐTÿ_x001F_À¨_x000F__x000F__x0003_w_x001B_Àay_x0018_#¦³_x0017_@.ôÀ_x0005_Í4,ÀJº!pP_x0011_ÀJ_x0017_äÓ_x0019__x0011_@,%ó«V6@\_x0012_|O_x0019_*ÀÎz_x0013_#1ü?ÑUÃñ?nz&amp;û;x_x001C_@_x0003_ïÞG_x0017_/_x001B_@øû¨®_x0019_&amp;)@ep@_x001A_ @_x0016__x0010_t¦ªM!@áõr_x001C_t=_x0012_ÀÔ_x000C_=â~]_x0013_@_x0002__x0004__x001E_ÿÑ§rû_x0001_Àö_x0017_åbnº_x000C_@4å£ä­á?_x0010_J§Bm»_x0018_@f&gt;lèn=@1Q±Ok+ý?f:V_x001E__x0002_@T,î{¾¹?L÷&lt;&amp;&amp;@¡_x000C_F5óö_x000E_@ZÂóë_x0007_âÂ?9MÄ_x0016_à_x001F__x0008_@ÇV0`,´_x0012_@àîj¡¹_x0013_@Føàj!+_x0017_@_x0019_¼û_x0003_AÛ2ÀÂ¤6Ñ_x001D_®_x0002_Àä'~¶Éy.À°_x000B_[Hi_x0012_@m±}&amp;i0ÀI9û4#@_x0011__x001B_¥×Îk'@_x0001__x000E_|Ê(Àû&lt;_x0001__x0014_e	Àû÷osE_x001C_(@ßòÀÂ5_x0016_Àü]_x0013_¬_x0013__x001A_@_x001C_¦¯#_x0013_Ð1Àn#.pÓT$À_x0013_Â¬ÓN¸_x0004_@O_x001B_eA¾³,@_x0004_Ì	_x0002__x0003_e_x000C__x0019_ÀS_x0008_î;Ù'À_x0008_öU_x0001_"@³©ÄÜ¼,@¾Ã;E*_x0008__x0012_@¡àä%Ò	ÀQôÒ_x0017__x0002__x0011_À_x0007__x000D_ïdrt&amp;À­àUÕ%À&gt;­©É_x0012_@¬,~7@gãQ¦|_x001E_@£àHERþ_x001E_@GXuu8_x000E_ÀýF@_x001C_å½_x0005_@_x0016_ëe®I'/@!ËÜ~¸"ÀBäW_x001C_`è?UG"&gt;Z_x0014_Àzx=_x000D__x0005_ÀyÀDÑ/ò?ÀÖ_x000E__x000E_K"#@o¦çm_x0008_n_x000E_Àè%sò_x000B_@µft~D_x0010_À_x001F_é¶lQõ?Ð#ûz£+À´Àz_x0010_B'_x0018_@ì_x000B__x000D_·&lt;ï1@þ¾0Me2_x001E_Àyª""Âò?ÆÇk_x000B_®_x001E_@_x0005__x000F__x0007_	L²Ñ_x0017_À)£zS]m_x0007_ÀÐÝí_x000F_ì @[_x0018_"'r_x0003_)Àì¡M¶¼úÜ?%¨1´ò_x0014_@±b.Ï¾èá?_x0018_)kX_x0011_.@_x0018_®úEês_x0002_À¶_x0011__x0007_«_x0007_@Kñ._x000B_@i_x000C__x0004_c(À^ÅWi_x0004_Z0À*I.÷j?_x001E_@_x001C_ÀQÒ_x0008__x0019_À6_x0010_íòÁ_x000E_@Chã-W»_x0005_ÀHVÖx¡ä1@_i¦uç_x0002_@¯(fL/_x0016_@ôi_x0014_@Åí_x001C_ò_x001F_À°¤_x0013_°g_x000B_ÀJHF_x000D_À°c_x0001__x001C_ò%@ï1õÿs=Þ?_x000D_Ó2Oû_x000D_6À3:^ÿ6@ÒDèÆ_x0017_L_x0006_À]_x0018_v&gt;#-@_x0013_Jg±¿¿"Àà"ãD_x0004__x0005_&lt;{0@ ÇüÓ!~,@u¶_x0015__x001A_Á!Àb_x0010_H2¾ð_x001D_À°Â&lt;ê_x0012_@Í¿Hý_x0011_!@_x000B_M´_x001A_W£6@_x0002_|_x0015_LÁº%À¦FjYfÓ+@cÍÃk_x0005_Àu_x0003_²Å%ÀÙzº_x0005__x0002__x0003_ï?ÊËË_x000B_Á!8À+u÷ºs³_x0013_@ïy¬èñp0@+H±6w*À¼º¼"=z)Àf¬¬O99_x0002_ÀM6Øíeß3À±Ý?­.@B5_x0019_D5V @O±|_x001F_@Û^0¢*¯/@_x0005__x0014_	Æ!_x0001_%@ÕTÖÏô?_x0004_Ô8_x0002_#@rÎ¦Õ_x0007_¿µ¿ñÜxPr&amp;À$ï_x0003_â&amp;_x000D_1@¾`_x0004_Ûýï?_#_x000D_&gt;g_x0016_)À^V_x0001_U1À_x0003__x0004_àµ{9ä4ñ?_x001C_\&amp;&lt;þ_x000E_ À{Cÿ_x0018_Là_x0001_@½Rdø(Àh¡|_x000D__x0015_=ÀC_x000F_Õq§_x001A_@ðMd_x0007_"?Ø?|¨"x.À8£]¼î­_x0017_@Á¡ÏM¿_x0014_@9:&amp;Ëí¿Z	æþ´E0À¹_x0006_;=b_x0019_@e(W´÷t_x0014_@%çø_x0016_ó¿±]Sï;Þ!@Æ'¿Þe&amp;À|Ù&gt;{(À.òVMÝ_x0017_À;`ÃCù'@hÅè.e_x001D_ÀU_x0004_ñÎ¾+À»MUË_x0006_(ÀLmâ:_x0008_Àð!_x0016_À1_x0005_ÚYsé¿ð×ÜÃÁO_x0006_@û\Ä~ÞÍ(@_x0002_5¥ÂqË,ÀÃ²Ö:(@Öl_x000D_q_x0018_@d§É_x0003__x0004_b_x000D_@ÌJmÜ¨¯_x0019_@£n´r)Nä¿O_x000B_ä_x001A_±÷¿Q©_x000D_4_x0010_À&lt;tþr_x0010_~_x001A_À7ï_x0014_5ö¶%@c_x000C__x0017_Ø±ª'ÀB&gt;Ïqñä!@å¶ÑéÚ_x0005_ÀiWÂ_x000C_ÖÃ&amp;À&amp;Ìà§_x000C__x001E_@bÉ_x0002_9!ÀÌ?BPªºÇ¿(?%¤å'@_x0008_¶±ªæ30Àðà°üá À_ÏøØg_x001D_@B|dJö_x001B_À_x0013__x0014__x0012_¾ÒÀ_x001E_À¾ÞO8³þ?)ÿÙt__x0013_ÀöÆ%ñ@ò?kVç_x0015_Þî?»_x0006_,Î_x001D_ÀzOû·É"@o_x0004_ÿÌL°Ì¿Úà½_x0016_{Sþ¿?f¦S.¾ À`I_x0007_&amp;Fã%ÀÌÞ_x0001_%¸]_x0014_ÀüI!y!7_x0011_@_x0001__x0002_ÄÃ¦%%@øå¦àÃ_x0002_À°2ò$ñ&amp;À!_x0013_Ö_x0007_¬¹3ÀðÈj_x0002_°Ê-@?ØÄÂÏ_x0003_ÀÌÞ²_x0015_V!@_x0012_¾$ñ® À_x0003_¢ØñÊ½_x0016_ÀÂûFòü¿ðjÆ]á?îéPÐ¨æ_x001D_@&lt;2_x0019_þ»T_x001A_@ùã÷§ë_x0016_@üÊ)¿ç%_x0014_Àý_x001E_Î6_x0011__x0013_À ¼_x0004_?:_x0001_@CÃÅ_x0016__x000E_@_x0013_»íäÓ=0@&gt;#vdD2@Ô}¢÷_x001E_W_x0017_@ÞGÑx_x0008_/0À'»PÙ_x0012_¥×?_x0008_*¤x¯ @_x0007_hÀ_x0003_Ñö¿9 ±¶_x0005_À±s4_x001D_@,ý_x0010_(@0£_x0002_ìI_x0019_ÀÃÇ«-S_x0014_@8_x001C__x0017__x0014_P,Àê_x0015_Ð_x000F__x0001__x0002_y35À%´¿_x0011_a_x001D_!ÀVw7èU _x001F_@Fv¿_x0002__x001C_À9ýf¬òU_x000E_@È¸ÌÅä-@ìHß2ßá¿¢Á)_X2@³_x0014__x000B_Ñø4ñ¿Ü£C_x0019_,±"@[_x0012_íëUP(@jc_x000F_	À_C¥d¤(Àú_x000E_§Ü¹_x001D_@ø`_x0001_¦.ÀîËÐÓZø_x0012_ÀZ ¤rÎæ?_x0016_ÃååtN_x0003_@_x0001_ÙÑ_x0007_UT_x0018_ÀÊ ÀÎ:_x0003_ÀËe~_x0004_¼à¿ý¢ðWAú_x001B_À¦äà_x001D_@ô_x001F_$}_x0011_;À_x0010_°ÐLY,@\Áây_x0017__x0010_@,ÛÎ_x0002_þo-@øÿÝÓ1À.Õ_x001D_ùM%À_x000D_Uæ?BÉÿ?Ð¹ftá.@mR+hf_x001F_@_x0002__x0006_JIØôáõ?ÄÆÑ©­&amp;@ æ9ü#ÀD/¨1W6'ÀÁ®hM_x0003_j1Àü_x000C_|ö/@i_x000F_Ô¬_x0002__x0006_@½ì]¼s5Àªßà"_x000C_v_x0012_À¾ÀA;x)@	`_x0003_çF_x0018_À¶;nÝ$@¹bvC`ËÝ¿lG_x001D_z'ëÚ¿E_x001B_Ñ_x001C_Ó	À_x0004__x0016_±ò1*ÀÈô}_x0005_ó?®9ÒÔz_x0006_@ÄF³üb}ô?e)Î']&amp;@vx{o`_x0012__x0015_@_x0002_²l_x0016_@¶ÍCe_x0007_Ü_x0003_@_x0013_ä¤J±="@USO»õö?^b&lt;à_x0003__x0015_ÀL¦Oô_x001A_ý?èrÛF#Àvç¿_x001F_/@_x0013_wµCà7@_x0001_÷j µÃ#@=vÓw_x0008__x000C_ÿð_x0003_@_x0011_Æ{Æ_x001B__x0018_@7t¥äõ'ÀXc­¾].í?v±½ùVt(ÀF_x0012_"Ê½_x0004_ÿ¿_x0016_®Å_x0002_m_x000B_#ÀA¯ç	-_x0018_À¶,ùfÑ_x000E_@#@_x0003_ã·_x0015_À_x001C_í_x0008__x001E_1@=_x0007__x0001_b%ê¿#«}¿Ñ&amp;@²_x0004__x000D_ß¤2À_x0006_åýï	@³_x0015_bºf_x0010__x0007_ÀÚýmH|_x0005_Àz_x0018_~_x001D_èø_x0016_@%VÅ_x0003_µ_x001A_À2-ÔÿQ_x001B_@åÚ _x000B_£)_x0002_@_x0010__x0005_¨_x0011_Ì_x0016_	@HÃáq0È3ÀÙÙ_x0017_&gt;¢P_x0002_@­¯r_x000F_!Ú_x001B_@¿Ò?®zÝ_x0004_ÀÉ_x0013_0¢(@bGW¢ ä_x0015_Àk_x001C_VÉÀ!Àwlá^ã×ò?]Ë_x0002_­z;_x0010_@y1ê¸Ö8_x0016_@_x0002__x0003_²«V_x0008_Z(@h®yÅü_x0017_@_x0010_Ñªíngð¿¼_x0015_ãIï¿T¢Ó_x0005__x000F_ %À*Ð®^¤'7@ÃòE%9ø1À_x0015__x001E_ÒD_x0019_ð?9ZJ Ú,@gV¦}«_x0011_ÀçÙ_x0006_Mb_x0011_@;Ý°ß_x0002_ÀHEÚÿ_x0014_@9¨ßcÎë0@{£¿ue?_x0003_À2^_x0002_µ±!ÀÒ'lI_x001C_²$À¶y¥jéI4À_x0001_wbÈ_x001E_@WãÊ°º_x0011_@ÏÝBàÇ+ÀÓ¨nµ»_x000E_'À0µ÷q!À§_x0007_CÀà¢_x000E_ÀÇÐ_x0011_6-ÀÚ_x0004_»_x0018_ °_x0016_ÀóÞVô½*Àw=mÍ]_x0012_Àåkx@ø_x0015_À=9T3[rõ?åß_tÈ.À_x0005_õ_x0001__x0004_µÜ @w6@E_x0002__x0001_ÀwÇÕÁæó_x001C_@)riBVó¿¿º®p&lt;ÀÎöÀ¯%ÀÄ_x001B_×§-Äù¿]fÂ"ó&amp;ÀÍMí\Ç¡0À_x0018_)²	ÀÌ°84u"À6Fîû_x0018_Ô#@Ô!_x001E_³\5@¼f¨ðñ0_x0017_@Îw_x0012_°GãÙ?»ËñZ}_x0001__x000E_@íe4ë¢ó?vÓ)HõU_x000D_Àv!_x001E_C*À&gt;ó_x001E_x_x0007_0À¸VÇÙíå_x0016_@Ù«Ò­_x0002_ ÀI+¦þ_x0015__x0012__x000E_À*:­nö÷?yjÎ©£X?@¶ÒÿB_x0014_@1äÎRo_x0011_Àa_x0003_h3 @_x000E_¹³¡¿,ÀÀäö;_x000C__x0014_@ÌûÕ5]_x0001_@ÒùCÔ_x0017__x0013_@_x0001__x0007_:8YÃ ×ù?«¨_x0004_ýÏ8_x0005_@;lê+_x0014__x001C_À-_x0003_Qß_x0008__x001E_@CëW*¾-é?¾_x000B_?GÏ_x000F_(ÀAù?r­_x001C_À_x0011_À¨é_x0015__x0012_À_x0014_H©Á_x000E_!À*íå£¨±'Àgf[_x0006_¦ª_x0017_ÀÍ-_x0002_Êþ_x0018__x001B_@B_x000B_ôÄóz&amp;Àhê|_x0010_UQ(@_x0003_³_x0004_',@óþç@_x0008_À»V_x0003_w_x0010_*Àssé_x001F_ü÷0À(GK­t_x000B_@Ý¦_x001E_Ýiê,@òî]Û}Ç_x0016_@§._x0010_ýB_x000F_ÀÀ`&gt;_x001A_k_x0007_ÀçF¼/²h_x001B_À_x000C_ÿ¡OÜ²¿â_x0005_µs_x0015_C_x000C_À$_x0014__x000E_Ç!î?_x0002_îy_x0011_J6é?gJ¾µ÷y_x0019_Àd(_x001D_úc2"@Móö_x000C__x0019_@Üx	_x0006__x0008_bo&amp;ÀSý£-å?ÔP¼©_x0002_@,ÀHÉ_x0012_ÿç(!À¦8õ_x0001_Å_x000B_À_x0018_ÈyM_x001E__x0017_À{ÅeR_x0016__x0005_ÀtVÐc2º6ÀäÞù«ö_x000F_@ä4»eà_x001D_@Ðpä/h&amp;Àlè0_x0004_á/@¶_x001B_!P_x000B_ÀºKI¡i(ÀZ_x0004_ÓjK50@ñÙÛ/b¤ ÀÃBq_x0018__x0016_ÀYm_x001A_37ÀBæv_x0015_è _x000C_ÀGÍ'_x0019_À(_x0015__x0013_U²Zù¿"N_x0008_Î_x0003__x0003_)@YÊft¦'ÀÆ_x0010_»*Ë @÷Fµ_x0005_0ÀË_x0010_^&gt;?IÃ&lt;ßØ_x001B_@#: yé_x0015__x0010_@nÉr_x0007__x0014_þ_x001C_À_x0008__x0010_(½§¯æ?Ì_x001D_Ë·fÚ?¦Ê\_x000B_3@_x0001__x0005_*@_x0017_-À_x0002_eO_x0007_þý_x0015_À®7¶ÁÃ!@SÒGë_x001E_t_x001A_@è_H*gç_x0019_@¨b_x0001_,ë$À_x000F_èx¤_x001C_@_x0008_äÐuòo @Ê¢7{	ïä?Ä¢äà_x0016__x0016_@g³DÓæ"À+k·Å§u!ÀÍoMÞÃ0Àt_x0003_uÏÊö?_x0012_sF9ÚT.@ºý[¶¶_x0013_@þ®·83_x0017_@¡72ä¬l_x0015_@@½SyÚ_x0015_@$Xë%_x0012_@¨tpÀ	¾_x001F_À§Ú¨¡?º_x001B_ÀâìÍ¨~_x001E_ò¿Ï_x0012_ aè¿L,&lt;_x0010_n/3Àï¬6è@%À:D`"Ô_x0003_@6_x0004_µW6#@í´~ïD"À1öUrT·_x0012_@_x0004_·èå_x0013_ÀPÝ?=_x0005__x0006_&gt;º_x0013_@Ôês_x0015_1ÀñJã&amp;³W!À4^_x001D_Ð/£+@ªØÇ?Ë_x000E_@|~vÞs_x001D_@ o&amp;î7ø&amp;ÀÄ¨¨&gt; _x000F_À®y_x001F_Sm/@êQM»ù_x0010_À¯Ã+f_x0006_y_x0007_À_x0019_¶d,Ôòÿ¿ZÐ_x001F_Õµ_x0003__x0011_Àki^"Mzî?Þ®¬?_x0018_@E$_x0014__x0010_û_x0010_À_x001E_¨z²l_x000F_@©_x001F__x000C_#à_x001B__x0010_ÀMG¼Ü[H&amp;@_x001E_ëZ PÅ_x0017_Àý µÜ8ç1@Ï_x001C_f_x0001__x0014_Àg_x0013_ê,ò_x0013_@Rä¶À5@_x0005_ Pª1$@ _x001B_ñ_x0004_3_x001B_ÀÏú"UTA#@1É½d_x0005_ø?âHP_x0013_¢_x0002_@tÄ£öºÐ_x0013_@T_x0010_äöQ§6ÀÃ7ç_x001E_Ùß0À_x0001__x0004_ZZ_x0012_»Ú_x0003_@Îº0~Ng#À  Ð~Ö?'Kfw @_x0014_ë´BE¼÷?ÅAÃw1Ç_x001E_@¥_x0006_hßÂß @7±0¶õ?-_&amp;)a&amp;ÀC_x001D__x001F_M¡_x001D_@M÷¡Æ_x0002_ï_x001E_@uÕýï.Ç_x0012_@_x0007_KpÄ â_x000B_À2_x0001__x000E_T_x001F_g_x0001_@_x001C_çsf(@ë5µø('@ßQd_x0003_tÑ,À_x0013_Iøh@)ÀÜßÃæh3.À»ÁOÎ%@Y[¤_x0012_ê_x001D_ê?ébÑ«#@ýÞÝ²#!Àâ£O¯B_x0002_"@_x0014_#m»_x000E_¾%@®&amp;_x0004_HÅ/@New(5¡ @(³mxq#@±_x0018_9Ü_x000B__x0016_@y9Ê_x000E_xYç?¦(¾m[O%@V3Ü_x000F__x0002__x0005_Ø_x0007__x000F_À-Qñ¾	)À~S%/=_x0014_@#_x0004_ÄÛ_x0008_ÀõÆÁÂà,_x0003_@%_x001A_'ùl_x001F__x0013_@.]b¥.Ã_x0001_À_x0006_¿)_x001D__x0001_À[ú]A¹Ö¿õÜ-Û8G_x0019_@lºÜV"_x0001_@´p¦­FÀö?»'C¶ë_x0003_Àî5/_x0012__x0014_Ã?"_x001D_,ê^Æ_x0008_@8æ{*ï_x0003_@;$ÍT_x0013_"Àà«Hå)Ë_x000C_ÀN¤ôÈò|ü¿_x0010_Ch_x000E_Û_x0011_Àñ{Ä_x0013_ª_x0003_&lt;@¿ÐGzéJä¿__x000B_	ì¿7Õ_x000F__x0017_è_x0006_À¯Kv±[r$À[À_x0006_Ù³u3@ÛÕªIç_x0001_@2_x0001_yVúZ_x0010_@ê_x000C_AÛÒ_x001B__x001B_ÀiíUÅ7æ¿6k»wð_x001E_À¹)_x0003_ðN_x001F_5À_x0001__x0004_\m#1_x000E_$ÀªÂ_x0003_2c_x0019_@¯&lt;@L_x0010_Tà¿'e+2Ûõ_x0013_@ÅWm¼¨¿#@%l¯FS$ÀÎøÏt®5@¶&amp;ÅÛ·_x0015_@#ß_x000F__x0003_Û-À_x0008_&gt;Lu_x0012_/!@Ø7@7¥¯û?AVù_x0010_g4_x0002_@_x0016_ªù5_x0006_ý.@Ç¥à_x000B_D_x001A_À ¦ñÍ_x0014_@¿Í?EÂ_x0018_@JD¼_x001D_dk_x0018_Àç®_x0016_°£ö?&amp;M#_x0010__x0008_ä-ÀÏ_x000B_'mr_x001C_@[ú±Û_x0015_á_x0017_À_x000B_ìI_x0017_ä_x001E_@µã³7Ê_x0016__x0014_@'±Qjî&amp;@_x000E__x0018_Kóöñ_x0018_ÀxÉHk_x001E_ÀÁ_x001F_¯8Ý_x0002_ÀèZ@_x0017_ã ÀjC·ïv_x0018_@L_x0006_¡O5J_x000F_@_x001D_[JM)Û_x0011_@N½Ñ	_x000C_¨_x0001_3À_x000F_u_x0013_ãu(ÀHhUr®Lõ?e=òôö_x0016_'@_x0002_TùÔ»1À4$ÿÝ$@'§Ìm#À¸Ýv_x0004_OË6À¯ÁÙ_x0006__x0004_Á_x0017_@4#"_x0012__x001B_ÀrüH)`#ÀC_x0005_±ÚÆ*À`ì~ñæ_x0006_@¹[\I¾7ÀCèrÜ4À¢ÑY_x0018_*]ò¿æ}~¦¯Æø?ç_x0004_Æ"ÀTµ\.1ð¿9#Y. _x0007_Àdk_x0004_2_x0011_*@Ôù±r_x0003__x0001_@|oùÉ¡R%@ø	#_x0011_?%ÀéOn_x0016__x0003_«/@|hÓ&lt;Hù_x001A_@Ò¡_x000F_-_x001B_ _x0012_@g»©:@Ä_x001C_~A_x000C_y8À]!ÿ[_x001B_k'@ÚFÛ´Ý_x0012__x0008_ÀÌ_x001A_RÀ_x000B_,À_x0003__x0006_:àæ+ÀÚm_x001E__x0012_À_x000C_o%DÒ_x000B_Àý]§Rb,À_x0005_70_x001E_Jû?E)Âø_x0001__x0006_@TÔæO.ÀßZ¤à½1_x0011_À_x0016_lÉ^ý«_x0002_@_x0004_jÏ2='@&gt;:&gt;¢!.À_x0010_Pô3!À_x0010_r¶°¤!À:°Âã{"ÀçFFP¨Áð¿ÜýJÕõs_x000D_@öÿ(?9)ÀtUG­@Ý¿úz®ÖË'@Ð_x000F_b_x0012_Ýn+À_x000D_1K0_x0011__x0014_@E\Õ\_x0011_À!]BÑìÙ ÀzÄ·0.@Eë*M%_x0014_ÀÏ?¶Yð_x0007_@®7#B'@y_x001F__x0019_À_x0013_v¡_x0008_WH*ÀNÚæC?"À&gt;C`Ajâ_x001B_@që®_x0003__x0006_!O"À	Ú_x0008_Nò2ÀûhëÈ_x0018__x0013_@ÐVù	_x0013_È @-ÀNfëp_x0004_@¼ÝØ-o^_x000F_@jµÑ_x0011_û_x0002_@:&gt;ëáõ?f_x0011_E_x0006_$1À.DK_x0004_@_x0004_÷_x0001_)L÷?Àòêehl7À»E''ÀÜÅIÛ;ÕÙ?!ìuô_x0015_@ðÙáÚWG @×ªïiF-À_x001B_#¹,/ÀC0É´+-&amp;À`Í_x001E_è_x0018_²ú?Å^[î"&amp;è¿\`LÆÜ0@ùfÐ&lt;2ÀCp&amp;-À¡Úößà?P_x001E_tçö?Ì!´c_x0005_@t÷x	£_x000C_¦¿»Óô»T#_x0012_@06ëG*ÿ_x0004_@{:çÆò§&amp;À Á7H_x0004_e#À_x0002__x0003_V8ÃËE'ÀÇÚeY6¹_x001D_@_x0016_ÜÓÔ¿ZCé_x0003_÷¿6V_x000D__x0019__x000B_À¼ºüù	)_x0006_@_x0006_JÛ=§_x0001_À_x001E_Ù!§	#@àc{¹©Ó_x000F_@d_x000F_;y_x0014_@3gÜ_x000C_{®_x0010_@Ñ¶Ù:ñ_x0010_ú¿!óøÒ!Àqn.v@_x001A_@PÛá_x0005_Ö	%À!nu§&amp;å%ÀØöºq_x000C_J)À¡¬p2¬ó0@jË_x001F_þú @Ú?il'@³©_x0015_¥$ñ_x001E_@HGÅ!âAð?_x001C_ÔÃco_x000E_Àæçô%/Õ&amp;@82t)¥nã?6ÉT¯ø¿bE_x0014_M£_x000B_2@m_x0010_P$"ð¿ðÆcv^,@_x0006_ýî§p_x0010_Àes$_x001E_ÀøSî_x0001__x0004__x0012_I&amp;@_x0011_´`º_x0018_(2Àz_x001E_Âl_x0003_Àªuúfo_x001E_ÀÄ)c-_x0006_ó_x001D_@èO_x0010__x0018_±ñ?D=_x000F_òÙ_x0007_@}Î]ß¹_x001C__x0010_@@è~a_x0013_Ù?bE§ÿ_x000C_% ÀV_x000B__x0006_Ë·1@9çäðF¼_x0005_ÀK}KÎ#Ê_x0015_À¢gÄ_x0007_æûü?Ü/Á¡_x0004__x001E_,ÀR°¾×_x0018_!@ßæpÈÐÝ&amp;@òIßA»_x0012_@ÑãÕB1Àu[ì0Pö_x0012_@Õ_x000C_ñð_x0006_(@_x000B_«÷_x001D_Ò·_x0018_À1âÔ_x000F_$@§Q_x0010_U_x0002__x000F_@u´G_x0017_ã±_x0002_ÀÈãY?"Àox{][ë'@Äx?¿b;!@_x0004_·_x0004_½6À]!:¡_x0015_Ô?ØbC_-]_x0017_@Òõ³Ã,ÿ?_x0001__x0002_Á&lt;UÈ»_x001C_Àóp_x0011_ô_x0011_@!"U]gb_x0017_Àìwp¦ë'ÀöãFÙÿ/@&lt;²öÕÞ¨_x0016_ÀG¹!	Ç_x000E_À_x0003_x¼.%Àv»I%À_x0018_ªG¤/ÀûÚz¦_x001F_@}â_x0018__x0005_	Õá¿|XO³_x0013_À_x0006_ô_x0003_j_x0010_[6@'_x0002_7á}Í$@=	}&amp;@_x0004_2_x0002_û½_x0012_Àª÷ ¶_x001D_Àí+Ç/2À)_x0011_2/A_x0010_Àøkb_x0008_30@ªÞ§xÑ´_x001F_@´²§Á&amp;È&amp;ÀtÂëÌk1À6_x000C_T_x001F_½ô?ù_x0019_ùy.@_x0013_F^S°$Àx_x0006_ÐIå!ÀôlN¶_x001C_û¿_x001A_¤¼AI_x000D_@$åÌà_x0015_õ¿3_x0012_P^_x0003__x0007_Þ®!@ûL'_x0004_j+_x0001_@_x0012_»b=í ö¿r EojT_x0013_À_x0008_SZÓ_x000D_Ñ_x0016_@á­dV)gÿ¿¼pª¹'b_x0016_@I_x0019_t¯Ç1À*ÛC_x000C_,õø?IMÍ_x0012_Íí ÀÃÒÅ­P_x000B__x0018_@ZfØ_x0004_0"ÀÆ_x0015__x0012__x0006_9Q#Àÿú, _x000E_«_x0014_@S¹_x000F_ÍÃ1@FSfcý_x0014_À^²_x0006_{ý¼&amp;À[6ó_x0002_%ù¿»Hu|=+ÀzG·¢æ¿ü_x0006_z/_Ó_x001D_@.¨yÚ¼&lt;¿È¾ÖB;(@_x0005_±ÒVöó¿|+Öº¹Å_x0012_ÀPÄ'fï_x001C_×?1|_x000C__x0002_(ÀàASEmò_x001F_ÀãkG¯ý÷?ðÓ¯¤_x000D_Hê?üU_x001E_e_x0013_ü8@ª£ç_x0003_ç?_x0001__x0006_ôµÏy&amp;ß_x0015_ÀûSBÂE_x001C_À_x0001__x0011_¾t4ÀÇÈÆó_x0006_«×?_x000F_{9ne·_x000B_@ ãÏ©vDñ¿ØÏ,ÑF_x0002_/@_x0006_ßJ¦ét$ÀÒ_x0006_Ãª¨0À_x001B_§ÉM_x0018__x0015_À,ik_x0019_s_x0002_@shDQ À_ì_x0019_·I­Ê¿Jï_x001B_®ío ÀÃ¹µÕú¿6_x001A_,¥îí_x0017_À67L&gt;n_x000E_ÀTë_x0019__x0016_*À_x0015_}\_x001C__x0019_ @Â&amp;ÿ­#_x0005_@ÙÉ_x0014_3Û_x0007_8@]ñõ§_x001A_âê¿Ö_x001F_8Áe}_x0018_@_²õÀù_x0004__x001B_@D_x0016_Ä_x001E_0n!Àj1ü_x001B__x0007_(Àb_x001D__x0011_0Oq_x0011_@_x0003_UÎ_x0018_Ü_x0017_@nFáF÷_x0017_@Ç_x001D_)u_x0003_&amp;@_x000E_$;ÒÛ*À §G_x001E__x0001__x0004_ÿåõ¿½Q"S¦ð+Àaä'H°"À°0r_x0010_£Á_x0011_ÀøÐõ·f_x001F_%@_x0011_m3o_x001C_$ÀËóÖ#ä+@_x0003_}(ËM_x0017__x000D_@;¡Mëý_x0001_@+ØhÃÿúö?¥L_x0013_Å_x0015_Å_x0004_Àð±wÇ9@KÖ*H_x0008__x0007_@vqîïÃ?rZñN¦¯*@LôI:-@$éÆ(_x001E_À³°N²ªî?N¥_x001A_Ò2@p¡ítW_x001B_ÿ¿·?û_x0017_ÀI&lt;Þw_x0006_$Àâ_x000E_«á.ÀÎ[/ÕÇ_x0003_ÀNf²_x0007_#&amp;@LoY_%/À´ µf_x0004_8@eRÍ4ø_x000D_À`øùóZ	_x0002_ÀZì+ïËý?Êû3_x001D_&amp;Àøbª(©á_x0012_@_x0001__x0003_þl_óê_x001C_@|Ä§cë§ó?le®_x001D__x0002__x0011_4@¨$,»¸×,ÀÖ_x0010_`Ìð+@`ÞA×r«_x0001_@_x001F__x0008_úÏmö¿&lt;´;h&amp;v.@#N?\·_x000C_@_x0010_~[k37_x0010_@´"Üî¸s_x000E_@_x0004_«@l$r,ÀõÊ-½ú¿ÉvÈ'ÀÇ´¦óüc.À®_x000C_¨¬%@æ´{¤_Ö_x0015_Àìé2G&amp;ÀÈõ&amp;(@ðB©_x0012__x001E_¯_x0004_@Ô_x0003_¼þ_x001C_Í¿@ô:_x0015_2Q_x0019_Àj	­í_x000C_Àâfwsw;3@Ø_x001D_øÙ~ú,@©¿xÅ_x0016_@,Ý_x001A_ÏSí_x0011_@I_x0008__x0008_·Ëª3@ù?Õ°ÿú_x000C_@ÜÆ_x0011_G±è_x0017_@ø|íð¿u*@°áÍ¹_x0003__x0008_ù#@&gt;È§(Â_x001D_À_x001C_~_x000B_ñæ_x0013_@û:6m¤ú_x0012_Àïc¹K¶"ú?æ_x0013_V¦_x0017_À_x000D_iú_x000D_g1@ýfÔ@'ÀhB·"¶ð¿?ð_x0012__x0015__x0001_Éû?W×K¤_x000F_u&amp;À.¸ðHÕ/À úÀ*FP_x0006_ÀSu_x0007__x0003_\8ÀÁbT¼ª(@_x0006_Lä_x0014_@åàV6 _x000C_1ÀçÌ_x0019_%ó|#Ày¶Ú8sÅ%@Ô³x®NÊ_x0007_À²Kú|8+À{®q_x0011__x000E__x0014_@y_x001F_xx_x0007_@wu{,ä_x0004_@ÙÔÊ¹-¼_x0001_@À;á·	+ @$_x0002_Ç¶ì\Ó¿ _x0011_3+¡_x0005_@î'¨&lt;ÜÕ_x0012_À¶þì÷b(*À(ÎX7¦7_x0016_À_x0018_:_x0005_ó­U)@_x0002__x0003__x000C_&amp;a;+_x0012_@7¿û·Ø-À!*¬_x000D_Ø+Àþ&lt;/³þÞ?Æ$èÿqÐ+@ì_x0008_¹¼{9À¬y_x000B_§IH:À¿ãÉéNö!À_x001F_/Ö¥Ã8 À°Ç#Wïe_x0018_@þÜ_x0011_&gt;Nä_x0012_ÀN¤_x0010__x000E_Éçä¿_x0012_ÉÏî?FhTê__x001B_(@N[öÒ'@!õv_x0004_}	@Ê-vÜb_x0012_@¶Ê? _x0019_ÀáQg»â«_x000F_@¤¼òÖAå7@²_x000D__x001A_Ñ*¡,ÀGø!_x0007_¯ô?_x0004__x0017_&lt;ë_x0016_%@T`ñ6æ_x0018__x0002_À_x0001_Ô&amp;R¾àð¿­ë&amp;§0@¹ vÉ2:+@_x000D_Õ_x0019_P£÷¿ÒAiA_x0001_ÀD{dQf÷_x0016_@1æ¿U"@Ç§q£_x0001__x0004_RÏ_x000E_@ª%Î¾\$À_x0002_Orþðý_x001F_@_x0016_X{Q%_x0005_ÀúËfÈ_x000E_)@_x0002_a%,Å_x0014_.@ÈaÚ_x0012__x0012__x0011_À*óÑýZs)ÀóÆ~_x0016_É_x0003__x001A_ÀÓÉè_x0014_·X0À_x000B_¥m_x001B__x0017_À@"*|_x0016_@_x0001_î_x000D_Ñ)À_x0012_G×Û:H_x0017_@¢êâ_x0006_¹v_x0012_@·Ôê Å`ñ?ÄÑüÝZ_x001D_@_x0015__x001D_§/~$'À­)¨ú_x001D_½/@ÔC]Åç`&amp;@a×_x001D_°&lt;_x0005_À,_x001D_|(å¿CX_x0016_ÆµS5@¬%_x0015_Áo_x0018__x001D_@{úNuMn_x0013_@³¼zD3å¿×W]¤÷3_x0018_@z±ëæ_x0011_@Ï	û4Ï+@6}/Ð&lt;_x0016_@êøUB_x0017__x0015__x001E_À_x001E_×÷lº_x0016_@_x0001__x0007_XÍeB_x0010_ @_x0019_ßA|üÄ_x000D_@Y_x0017_ó*@&lt;ô²Õ_x0002__x001A_1@"j0_x001D__x000F_0Àýe_x0006_%_x0002__x001E_À"²ªCÆ¹+À_x0002_Å¿¡ú$@K_x0014_©ð?û¿Ê7Õë{L-@67É_x001A_²_x0006__x0012_À9V¹f"@_x0010_¤®4_x0018_þ?_x0004_ë-Ù0_x000C_@2!ìn¦Ó À_x0014_èjúÄ|,@BUN¦ª#_x001D_À=rö»¥.@ù$¸Æ^o#Àb_x000E_M_x0005_ª'_x001D_@Ã@_x0017_r+@_x0010_¦,:wÎ2À¡Y@*_x0001_@«ÿQ'Tá_x0011_Àü_x0004_gß-_x0017_@Çè_x0003_¤#À_x001A__x0008_{÷jy_x0014_Àå"?ç}Î%@ ÕÍI_x0003_Àßú_x0011_!é¿^p[õ42À×_x0018_Z&gt;_x0002__x0004_Ê 7À_x000F_´xX_x0014_À²ÚXÒ±e_x0003_@?_x0006_Ëº[w&amp;@à¡$_x001B_/M_x001C_À_x001B_È_x0012_[e_x0012_ÀFE¹ó&amp;À¾t[4ÀøÑRò°Y.À_x0002_ºõp»4@_x001C_ZV?/Ã_x000B_@NÂe·Ti_x001D_@eØ2_x0006_g÷?_x0010_»'q_x0015__x001F_@_x0019_yëE_x001D_Àp¾IÓ5À.wWî±_x001E_@ïÍjíS*ÀÚú3e_x001D_¯)Àê_x000D_]2_x001B_1_x0018_@sÊ_x0016_Àt_x0006_üö_x001A_$@ßHÜê¹à¿f_x001F__x0003_¨ä_x0018__x0019_@æ¾fÅ_x0001_6$@_x0002_û_x0001_~æÎü¿ÚÕ{j¾Ð_x0019_@_x0012_ay û&lt;&amp;À®pÒÄ8,_x0018_ÀÇf¶_x001D_è¿C¦0;µ"À"ÆÝ}ß(@_x0003__x0006_G Yn"ò¿+áñÁ_x0006_-À8V_x000D_&amp;%ÀjØþpà+@_x0004_÷G_x0013_E*_x0015_ÀÔ°_x0002_õ_x0003_z/ÀM/Ø_x000B_âÀ¿âàíª°%ÀTf_x0002__x001A_ÉXö?F_x001F_rÀxþù¿¬_x001A__x0005_sù?5VñùD_x0013_	@Ü©¢Y_x0014_@ìXühío÷?¸_x0006_õU«K*ÀKä_x0003_é_x0008_ À_x001B__x0005__x0007__x0015__x0005_@D&amp;n{b	"@wTÆÂÌá_x0005_@ZØx_x001F_f)@Ö+y0e_x000C_@µþ_x0016_b_x0004__x0005_¿è¥Ä_x0003_Ì+)@"MÒÚsË_x000D_ÀkÿWÐ§ñ?«HX¬MV(@§ê'³6á¿ð7sö°)@q_x0015_¥_x000F_Ñt_x0001_À¯ÆÊd(À4o_x000E_Ì(+À_x000F_Üy_x0005__x0008__!À~n:òz$@üÆH_x0011_ý&amp;@$@_x0007_!¿È_x0010_@HÕ	,PØ_x0004_@°ÊTË Åñ¿^|^i,&lt;@õè©=f_x0002_÷¿:y[VÛ4@8aî_x0002_Ï_x0015_@nl´_x0007_#@_x001F_è_x0018_j_x0016_@_x001E_áÉRo%À`_x0001_AÝ§] Àª³0ï~U&amp;ÀW1¥:Ì÷#@l¢ðvÈ_x000D_À)&lt;5àS+À_x001C_ú:|mQ_x0011_Àl_x0004_)í_x0007_À8_x000B_(`¿_x0007_À_x0019_UÿÂ+î.@ _x0011_oa¤Ê_x0006_Àc_x001D_0diþ¿1H±_x0002_$À³ê§H"@cûU0ôh7@ôZ9¹÷ '@d@¯,aý"À`Òª«»4/ÀÒkKß_x001A_À¬cÄ¼ú_x0003_À_x0002__x0004_ÖqX7_x0010_Àî;_x001F_|ê_x001B_@l§2,_x001B_@_x0016__x0005_ó FÔ_x000C_À»õ_x000C_5*°.@«Å^h*ó?óHw¨ÄTø¿Oã_x000B_m2_x001C_ÀLKÙÞÝn!@x»ø	_x0005_û?j _x0004__x0011_B4@l7í\d_x0010_À/¾¼«ª_x0012_ÀÕ!®k_x0019_@ð§¿«°2Àáû¯_x001B_À#_x000C_lkÕ-@_x0003_9Ù-1@%ùî_x000E_¼_x0002_À_x0003_*t§Ìçö¿®C_x001D_æª_x001E_@Áá@nð?Ýo|à81@¢#Qnº_x0016_ÀÎ®)Qd_x0010_4@F_vá¶Z"@¿&gt;7	E_x0014_Àt®)þÓ_x0001_À_x001E__x0013_'i_x001F_Dã?tõÚAõ	@äiHÖ7X&amp;ÀË_x0008_#_x0001__x0002_mØ&amp;@ÐÓº!*!@&amp;_x001A__x0014_¥l_x0013_@jG×ä¼*ÀzÀ/·_x0019__x0003_@_x0008_´1óî#@N_ÿúL+ÀM_x001F_X_x0013_@àV{_x001E_Å7_x001D_@_x0014_8_x000E_^!$ð¿{FHtX}3À¶¹ÖEÁã*@l¾µó+_x0018_@&gt;~áhf_x0017__x0018_À`á1P_x001A_4ÀyØ_x0005_·Î)À_x000D_¡é£ÌU_x001F_@÷"B&lt;N=)@ªð»ð}¡_x0003_@À[Ù"{N"À·¡_x0014__x0016_S_x001B_@_x0017_Äl³Ù_x0011_@(_x0008_äQp`&amp;ÀÙzdÆ1,@Î_x0005_1ñ®"@b^Ý_x0015_ÎË5À"µ]o¹"@yÆ_x000F_sI`_x001A_@_x0011_	_x001C__x000D_@F0ÏHà+@]K_x0017_1·!@4!yn±?_x0002__x0005_9§é.@_x0002_À¶_x000C_Mð!@ù)O_x001A_Á¹_x0007_@øAÄÕò¿í_x000D_5^2@_x0012_ÂLZÐ}_x0016_À__x0015_8_x0018_¸"ÀUÂe_x0013_À,õñ_x001D_ûd_x0019_@©@3@¿=_x000F_@8[w{qa2ÀÂw{.lý0@sk{(Ï_x0008_@n¡²§½$@þ5¤ãLc_x0017_ÀXáF=?x_x0012_ÀýHgZ	1&lt;ÀRóø*_x0004_.@ZÞú-¼Y_x0001_@æmû_x001A_çW_x0003_@UÌ9/#lþ?&lt;c¾	Ù_x0006_@¨ÃÛ_x0013_ÀT¿¨¨'_x0007_@_x0005__x0012_´_x001F__x0016_'_x0005_ÀÐmkÍç_x0016_À¬icL_x0018_@X¢Í¼e­þ¿FÙ÷6w1@6ÜÅ_x0004_&lt;*@¸&lt;*sooö?íyì¨	_x0011_R Àð_x0004_Seâq_x001E_@Z¹S¨Z_x001F_Àn{ç_x001D_u_x0002_ÀD[ÿpû_x0016_ÀÀºu_x0005__x0012_¼¿:_x001C_u=ÀÎ×_x001B_oå_x0013_@/i,ùeÄ'À_x001B__x0007_ÈëòÒ¿~AÎÿÿ@_x0003_@bXÞ,j&lt;"Àa®|¤( ÀVq_x0016_ðW_x001C_@&gt;_x001B_î¼ê8ü?&amp;p_x0001_³!@æ_r7BGä?_x0010__x0008__x0013_Û¾öí¿(|_x000E_~ ÀÿïcE5@3&amp;jö_x0001_ÀÐEhQ_x000F__x001D_ô?	Î_x000C_r_x0016_¨_x0016_@%Ø$hzÚ_x001A_@üMwíÛ%@8Ì&gt;F_x001F_D&amp;Àvjè_x000D_Fk_x0010_Àr7T_x000D_Þé$@iPG_x0014_ÓW_x0012_Àf_x000B__x000D_´¹Æü¿_x0006__x0015_"}è$8@¼¡+Qº_x0019_@_x0002__x0006_#¸ýªb$Àk_x0007_5_x0018_ô%@~!]Ð60ý?¾XQ];'@¾Ï&lt;]P	ÀâÞeöØ-@¨¹LI_x000B_	ÀâmR	þ¿ó2ÛÈöè ÀÂ_¬³á6@_x0019_f§PÐt"À_x001A__x0018_ª_x0003_þ_x001E_@{$ÄÊ_x0001_@Ç5±_x0008_À_x0016__x0014_*2_x0004_8$À8h_x0007_÷µç!Àbüí1ßÇ¿¶z1ºZ(6@p30¥-(@~,²¢ù?µ97º_x000B__x001F_@ÚÂ#_x0013__x0005_ /@L-©	l?_x0014_À(NÌ!ß_x000E_-@!¿\Âõ?_x0015_À½TÿeEø?öî}v~/@Àßd7Ú!ÀÊz¯è_x000D_Ö$ÀÏÆxJ¸_x0018_@G_x001E_ #k#@CdØµ_x0001__x000C_¸ã_x000F_@ @_x0013_èsy_x000F_@ßd@í_x0011__x001A__x001C_@\­Õ8Tÿ%@&lt;Ô/¶o_x0014_ÀºìýòÔ9_x0011_ÀD_x000E_ÒÜÞA*@?ýÔÙ_x001E_#@,{ñ_x0007_G$Àæ_x0017_T¢_x000B_@"@,ô_x001A_î¾Î_x0001_@RñãuÔ²/Àí6M]_x001A_"@²_x0008_îJE"ÀdWÈâ5À¬_x0016_0É_x001E_î&amp;ÀÈÓ²Ï_x001F_Àè	ÙU_x0011_@_x0012__x0011_ßáN6BÀ¥ãÝZ2@*P_x001A_ÂB"!@ê_x0018_4`cñ_x0018_@_x0003__x0005__x0007_!{_x0003_À_x0008_Ñ9ÆJæÝ¿Ë5¹Î?_x0008__x0017_@¼íÿ³â¿°fFmM2Àï¿öö_x0002_â¿· §6F_x0002_@óÀ64@_x0004_à_x0018__x0004_Å_x001E_Àt_x0006_éÆ À_x0003__x0007_¶[_x0019_WÊ_x0011_&amp;Àó _x000D_é_x0002_D_x0017_Àj¶»Fp 2Àö&lt;ù½,À_x0007_rN&gt;,_x0011_@Qc°]¡Á*ÀÄ5cÅ§4_x001A_Àê_x000E_&gt;øó_x000D_&amp;ÀvØz;W]8@éf*×[Õ"@ì?ÉQ#_x0003_@uÿù¼ø+@»©F¸¬?Ü«£d_x0013_2ÀX*kÇXj4@øÓ;ÏÇ+ÀÃ¦h_x0005_P_x0014_ÀÀ-*m²_x001F__x0019_@2_x0011_1[÷b_x0013_@_x0014_|dGU+&amp;Àt?ôZ+W_x0019_@HØÑ´_x000E_ÀzµWãH_x0014_@noÕCÃJâ¿¨´? ^õ?._x001D_ª_x000C__x001D__x0006_À¢_x0001_Añ)!ÀwTï?VÞ]_x0004_Ñ¿ÆÖ7_x0016_æ¿¾¡UÀ÷=Ç?^0òC_x0001__x0003_2_x001D__x001B_@_x0002_Á_x0019_/6_x0019_À( Z`&amp;@¬_aÔ _x0014__x0010_À_x0018_È,ÙHyõ?ØÂ_x0010__x0007_Å2@O$_x000F__x001E_å/@Tîû9_x0017__x001F_Àí&gt;-lÈ$@_x0012_íÕ^2_x000B_@%iÏ¤£:_x0013_@ûCmýõú*ÀV_¼êi_x0010_"ÀBe{ä&lt;_x0016_ÀñøcÐ_x0012_ø#À«_x0015_Û]uM#Àe7_x0004_ûÕ_x0013_@¹I?_x001A_²_x001E_ÀÑê_x001C__x0015_¥§!@BÎ*éX%@&gt;ÑC_x001E__x0012_#@íú862æ?©Õu&amp;=@_x0012_¦OHÄò*@¸ð2ãf%@4À§åÈ8"ÀÜi_x0003_#Ú#ì¿ò_x0019_åÏê°_x0011_@$!ùê 5ç¿¶Ùø_x0010_^û @j_x0001_e_x0003_ÀOÉO_x0013_èr/À_x0001__x0003_´Oñ÷1@ê¿Û]U_x001D_@%ä_x000E_8v%À_x0007_ïÓ³²_x0012_@µöÎÊs0@´?Òd$À÷$h_x0006_¸ç¿_x0013_ÂÛt_x0010_Àvíê7#Àh¸_x0001_:Ó_x0012_,À_x0010_.·gÙ_x0012_À_x0016_ý_x0004_¢ï'À&gt;òêo4¢_x000E_ÀPóªg$Q0À%´V_x0006_ºê_x000E_ÀßûÛÔx^_x0004_@ÙÝ¥Þy1ÀJï"U_x0011_ð3@ w_x0014_¼næ?]_x0001_ÛóX¦Á¿pD\ê)Ç"@_x0004_rÖ|_x001E_@¤_x000E_.Iñ_x0008_@_x0018__x0007_:J¢Ð @fKáV)@_x0002_Î÷÷[ý¿ÖvÊóâë_x0002_@_x001C_~­_}$â?_x0017_©¨k!ÀCÉýþ3ó$À8^õ_x0005__+Àò_x0015_Î_x0014__x0001__x0002_T;$À_x001E_Ð®2à¿_x001B_&gt;àX²_x0003_@2#V²#D3À¦1Q!^ó?ÚðõÙJ~ê¿H_x0006_¶_x0002_Is(@î	³ðÒM$ÀwYD¾_x000D_Àãn^Þ¢­'@§2¬eû_x0010_@ù_x0008_a_x0001_Q*@)¨Xîh @ØÀ×&amp;Á)@?6_x0017__x0005_¤Q_x0001_@ÏÈ¤®_x000E_@U8_x0019__x001F_#ç¿Çj_x000E_¸«+ÀÇèQÖ¬Á_x001C_ÀrTf¯É2@ö}-ôÝ_x0010_#@wU3¦2½_x000D_À+k" u×ì¿0¿{mÚø¿bG_x0002_P-@@=-«òd;@[9_x0002_+I##@0ËP ¶Å_x001F_@5#I{Âý?¸_x001A_Þ©L_x0017_Àd½)FÑ0@L9GèÕ!@_x0003__x0007_Û_x0014_¶d3_x000C_z?8¦¶Ëè{4ÀD·¾E_x000F_@K_x001E_²	_x0007_/@¶_x0007__x001B_B¦Í.À/×8á®Á!@mÑÕû¥­$@é_x0001_Ïfu2*@Î1_x0019_»_x001A_@R]¼0 5'Àï_x0011_I·_x0014_(@¶_x0012_O_x0006_Õ_x0007_À*}­;vq"@½:Õ_x000B__x0015_3À°oîHdÆ)@Þ¢l¿IT÷¿PÇÉÚú©Ù?`{&amp;u­_x000C_ä?#ùÙm±Ñ¿·¸B³(g_x0002_@¡ü±]_x000D_À&amp;_x001C_Þwß*ÀbÐØKºO_x0015_À¾¿k_x001A__x0004__x000E_À%­Ô'Îm"Àtð_x0001__x001A_Ç_x0003_À_x0017_§ïy_x0011_%À_x0018_óP_x000E_§)@ìÐ©¼_x0014_¸"@%Aìë¯_x0005_@mROë`_x001D_@Ä.h_x0002__x0005_¶3@Wxß°à¾_x0018_@ãÿ/-é_x0011_@,(¾ý»_x0007_@±ùÃ]Iä#@f._x0008_¿µø&amp;@cäT_x0013_-À&gt;ðG¦ø_x001C_@MMUªó1@ ©§Zå$ø?³ðÙ_x0007_}_x0004_À©0)_x001A_Ë_x001F_,@pörñé&amp;À_x001E_¢è_x0005_2À\Åù-§_x001F_ÀDvÆé=#&amp;À8_x0001_Óí_x001D_¸_x0006_ÀµF3\ºýð?Àã_x0003_âMñ¿.(n¹!À8¶Vâ_x0012_ÀÐOzYC_x0016_@à_x0014__x0016_,:_x0016_Àê`e¶_x0006_&lt;Ö¿ô9½Úù?_x0016_¾ù­¥ñ_x0014_Àc?`%"@_x0011_Orì¿\ºxâ_x0017_@§ï_x0010_@Þ¯_x000B_q/Ø.@Tîk8ÁÚ'À_x0006__x000C__x001B__x0014_éøû_x0017_ÀZ_x0016__x001B_½¿'»¼Ê_x0012_À©_x001F_|._x0008_6_x0001_@Î*0ô6ú?¨ÆµÞw#À \	@4Ð¿c¿ÄÊo'Ð?¸¯¤f¶.À_x0018_L¾|©8Æ?tm_x0005_kj_x001D__x0004_@3áxÓ_x0005_@¨n9_x0016_¼!@ÖÐòðà(@_x0002_ü²R*õ?Ì__x0016_|ræ¿_x001E_æ_x0002_d÷'Àú6\_x0003_nÈä¿ÜàövÚÅ_x000C_@t5f§Äå"@pBÚ©U#À=hÚÁÒF´?jU\±Ro_x0017_À»¥çßT3@¤Áðà	_x001D_$@¹\Dac'@Pc__x0017_L_x000B_Àí#¼i®_x0007_@Rí²U_x0007_@&amp;b_x000E_Úãö"À$8ÍoHÈ_x001E_@²Ü~	_x000D_ü§,À&amp;²»3ï_x0016_×?v¶&amp;eÏ%Àµ²µÍú_x0010_¿dfy·+_x0011_%@¤ÞOç_x0014_%@_x0011__x0003_iÃ_«_x001E_À´°k_x0008_^æ_x0007_@éyË=ú_x0007__x001D_Àò_x000C_Eãì	À=OÄÙôÆ_x0013_À*ûD³_x0010_À:¿_x0002_X_x000F__x0016_ÀÎBñ_x0004_ÁÐ_x001F_@+_x0007_Ówu_x000B_ÿ¿já¶æ3À!Y_x0015_÷_x0005_"4À ¦;(F	@LS_b_x0011_À(k÷þ+@¦³Ã©`Q"@ú¼SÝ½s_x0006_ÀÍj,ì_x0001_"Àï4	8u_x0014_Àëb_x0001_;õ_x001D_@Z¹)q_x001D_&amp;$À¢{ø	 û¿ì~zIÞà¿x´_x000F_yCÀù¿6Þ1*,ÀôÁ_±µ*À¥Ñn*@_x0001__x0003_çYe5E0@_x0007_XÙhYû?²_x0002_Z±aù¿çEËà._x0011_@$¡þØ_x000B__x0013_ü?Ôkòëa_x001F_ÀÒ+.Æ_x0004__x0013_ÀÙ_x0008_Ef·èø¿ë_4®'¨_x000C_@fÊeaJÄ1ÀÆ¹l¤_x001F_ÀÛøm²&gt; @µÒmTØZ_x000E_À¬yú_x001A_èX*@z"ð&gt;­«'ÀSÚ_x0008_°×º_x000E_@cÏ_x001E_¹£ @¸@óÉ¯_x0008_@?@¹C­ÿ(Àeß_x0012_OÏÿ"@ü_x001F_^PÌ¯1ÀJ kv_x001E_B+@F¦Ãç*_x001A_@e?_x001E_QÇP4@ø7_x001C_	+Ç%ÀBbz´,'À&lt;ö_x0012__x0010_(ê)@Çfùé+_x0004_@u_x0005_i_x0008_½_x0003_@_x0014_¦_x001A__x000E_!ÿ¿¤}µ`ë_x0002_'@_x0003_¿_x0019__x0002__x0003_ãÅ8@ð85úÜ4@_x000B_(Ò/y²_x0011_Àt¶9¶E×&amp;À:_x0011_ú]£è%@Ú%ïð_x0006_¤#@cþ¨ÍÑ4À¨_x0011_JÆ_x0001_~%Ààè¥;$	Àî'Ò¼ÓÝ"@øØT5"À¦ä_x0019_f!ÀH)_x0007_\_x0010__x0016_ÀàÃ_x0010_Q_x0018_,@Û,Ýâ½I!@ÖL²ÁÀ¡æ?^1_x001B__x0019_õÎ¿ìúo¢cÝ¿¹*7êS_x001A_ÀG¥íNê? _x001A__x0008_XÛ._x0010_@,©"$Oò(À_x0011_T_x0007_eòÈ_x0008_ÀAÀnbmc"@%_x001F_=¿ @&amp;6Òïà_x000B_ÀÌ_x001A_2Q$_x0013_@_x0002_]_x0016_Üö¿_x0006_PÍkö]#@Npã´£å$@8zî3V]_x0006_@&gt;dá_x0010_G'@_x0002__x0003_÷Û0~k_x0013_À£Ï0Ùâ1ÀÈY__x000E_» À©H_x001F_JÊ(ÀÞì¼L®t_x0017_@äzÀóÖ"À;sò_x0001_£_x001C_@Ê_x000C_ÅbÑ_x001A_@6ªñHò À¡¢É~§Î_x0001_@_x000B_}_x0010_2é_x0011_!À·ºÕé@_x0006_À2_x001A_ùûû¿ØË_x0002_¶ÿ_x0011_ÀtH,·Õ±#@cñOþç3@ÚåLÎïÒ_x0017_@ëÅÑë?(MËã^ @nB_x0013_iò±&amp;À&gt;±aaÓ_x0016_ú?@,·ü¥"@_x0018__x0012_t_x001D_1Ç_x0017_@Æþ/e»_x0010_À-Ý_x0008__x0012_ÀLÑ1Â¼)À[â&gt;_x0012_%}5Àêò§_x0019__x0011_Û?á¨_x001B_?Ñæ?ä_x000C_ø_x0019_@~5úi¯_x000B_@_x0003__x0001_(_x000B__x0002__x0005_&gt;[/@K.09í_x0013_À?Ùybùx%@"uÑ_x0018__x0007_ÀüíÉÞ¯_x001F_@É½8'~#ÀÀvñ)Õ!À_x0003_x_x0016_."_x0013_ÀèµLê%ÐÃ?Ì*ð_x0017_°K_x001F_@y\cÆÜ}_x001D_À¾[Ö_x001D_¨¶×¿°Û_x0015_ù?h7Cì_x0015_ÀÝÐìÿ¯é?PÎ=Løâ_x0010_ÀJ-õ¤¿ @_x001F_ôzS1J_x0002_À½ôïs_x001D__x0004__x000D_Àñ·¹_x0016_c1Àâ_x0008_Ø=sàþ?_x001F__x000D_N_x001C__x0013__x0001_À_x0011_ÕùO÷_x0017_/ÀÒmøÍ_x0014_@W4Ò6N7À_x000C_¢zÁ£Í3@_x0017__x001F_Ë_x0005_@_x000F_Þ¶÷ç'À@ÛD­Hk&amp;@¾ÇA_x0007_X_x0015_@&gt;_x001C_@IÙ)@^¶&amp;È 	_x000C_À_x0005__x0006_ï1Ô:oÄ¿ÿDHkâ?¢_x0001_£_x000C_È_x0018_@ë_x001A_»_x000F_»	!Àò¿+_x001D_bõ3@ÞyVö+@`òù_x0004_)¼ò?d:â²/@&lt;@fr&gt;%ÓÓ_x0015_À¯ö_x001E_¬_x0011_ÀÖ_x0003_/_x000E_7&amp;_x0016_À®²Å}_x0003_ÀòÝÊÒî_x0015_@P_x0005_9;_x0006_(	À]ò|S!ÀÐì^ÒÝE_x0012_À¡ÃÕ_ÆA&amp;À_x0010__x0016_"_x0007_t5@y#[u&gt;$"À_x0013_	ÇDó_x001C_Àîâì§ù2ÀÚÒÁBñ_x0016_(@l-X¤´.@ë _x0008__x000E_U_x0015_@U¾_x001B_ãZ-@À_x0002_#F_x0007_ _x000C_@a½²Ò_x0012__x001C_À_x0016_m¶mù÷?J8=U|_x001A__x0019_Àá_x0004_3-,_à?äÉ¸_x0016_À¤ 3+_x0001__x0003__x0004__x000E_5À°_x0014_2Ac_x001A_ÀKåªû_x0010_J3@Ô8Cì#_x0002_¹¿!PÆì&amp;@d&gt;H	Îø_x0005_À_x0016_[²ÐÐ5;À_x0002___x0005__x0002_-À_x0015_^Î_x000B_ÃE_x0008_À8üëÆ±)_x001D_À({_x000C_-:_x0019_@j_x001C_f_x0019_Ë_x0010_'Àþ(v)Ú_x0001_$À_x0004_ÎàÛKC_x0004_@ÌLOê§Ý-@û_x0018_m_x001F_ã?$+·_x0012__x001C_@_x0007_´_x001E_f#Ç5@_x0006_ËÈ¾°Ú_x001D_@2¶"F_x0019_!ÀSÞUá(/@ðS_x001C_À´OÏhk&amp;ÀÂr®âJ_x001F_ý¿ö3#b,#À_x0010_Y¡V_x001A__x000F_@û_x0001_	8lU_x001F_À_x0008_â_x0019__x0015_@»&lt;&amp;?_x001C_À_x0016_Ð_x0017_âã¡3@ÚÝ#ÜNyõ¿o?üç_x0011_9À_x0001__x0004_?(ò_x0001_Çû)@µ_x000C_ÂÄ_x001A__x0011_@I_x001B_Ç~!ÀvÉ-è_x0010_= ÀÜã*§vº_x000B_À_x0019__x000B_ãæWÊ#@=Ôµð*ú¿OG´_x000D_RÆ @¡\ÅR_x0003_Àý_x0005__x0007_ì_x0002__x0017_@Ê?;Ðð0ÀÚø@ù~ +ÀÁ³+ _x0003_@ÊUh_x001F_ "ë?_x000B_nò!_x000F__x0015_ð?_x0014_f!«T«_x001A_ÀúÁ¤­8¬_x001D_@;Å¹Z @bXb_x001C_ÀÚóøRn_x0007_ÀJ_x0007_y_x001F_;4À-w¿ð¿)À_x0014_ö2\ë¿&amp;_x000D_.©ª_x0019_@ë_x0001_y¥&lt;"@wI_x0008_wç_x0010_ÀÍsK_x0001__x0013_@äq]²!@¬úúÛä÷¿çá«ëÜý4@r`FÎ*_x0014_@«I_x000D__x0018__x0001__x0002__x0003_È!À¿&lt;rPÍá%@&lt;o&amp;¬_x0002_Ø_x0016_ÀüÞÃq©Æ_x0015_@ãLU¢à_x0011_@@N¾_x0013_zD_x001A_À;Ô SÄ_x0012_@_x0018_S	þÏµ2@enÝ6Ód @-±èØèx!@öÃçN_x0001_Àâ¦c6Z$ÀpmI_x000F_¥»ë?pHâslP_x0005_À(_x001C_7Û¡ð?8x$Û#@¸Dá_x001F__x001D_@c$\ø¶_x0014_À5ÆéÙ-ú_x0010_ÀÖ;ËÈe_x0012__x0018_@/SPÇ$@«ÈêD\_x0014_À[_x000C_¤I&lt;_x0019_À^¬±_x000C_À.ï÷x_x0014__x0006_@pÖ_x000C__x0016_Å_x0015_À¢Þ_x001E_Ð]Ô	@ö¹_x0019_$_x001F_À9ûÅ_x0011_À¶3[_x001A__x0010_ä¿ºAZ!½w_x000C_Àñ¢&amp;Ï_x0019__x001B_À	_x0017_¦¶uK @¥ü©úI¡_x0014_Àîü_x0019_YÁ&amp;@&amp;~@_x000E_ä+_x0013_@ÛWêã_x0011__x0001__x0019_À2uêD__x0007_Àÿpap«¸_x001D_ÀæloÿË¿v_x0005__x0001_ jn_x0014_@-¨_x0012_ú_x0003_@¤ÿâZ_x001A_À\u6_x0006_vå,À.9_x0002_òsÀÿ?§À]Ý0_x0005_À_x001E_)_?&amp;@î2_x000F_|Ö6À	_x000E__x0017_îY_x0018_À|3_x0019_|[¤_x0012_ÀðÉCÿ/ú¿$ÂZävj_x0015_Àêëÿ5J-.@_x0003_RöÝÜõ'ÀÛ3_x000C__x0001_]Â$@T3C_x0005_0@t-ª!@_x001E__x001A_BÊê_x001A_Ü¿_x0006__x0016_.@_x001C_@öÃTs¹¢_x0016_À+_x000D_¨l_x0004_{_x0010_@åÓ3_x000B_¤S!@¥®e_x0008__x0005_H/@ïbhS_x0001__x0004__x0013__x0017_À_x0003_s3ÄÄ_x0013__x001A_@§¼É6@¸¶Â A.À¯ø_x0010_Xz_x001F_ÀÇ_x0003_ód¿ù?Hµ_x0006_ø»Ü!@¸_x0012__x000B__x0014__x000F_À'Ìo·ð	@¼?8#Xs!@Õ¤£7_x001B_Ú/@7'Eó+7À5Ãc_x0008_*@ÝÀód?Ï_x001D_À¿8»~y_x0013_À kþéÍ½3@V&amp;ÉÍ_x0005_/ÀèÁá;&lt;G_x0004_@)á¼®ä-@¾aP_(_x000C__x0008_ÀüV_x001A_w2@}K§éN|_x001C_Àì·Zã$Õ'ÀÓÑ_x0002_Bz3ô?°_x001C__x0007_´2ªí¿8_x001C_ì_x001F_À´=N¯_x0018_B!@Ì_x0014_f_x0008_&gt;_x001C_@¤·jß_x0004_8 @EJ=©µ,@FIýgÜèÜ¿6_x0019_çU)¥4À_x0001__x0003__x0003__x0004_´ÄFÞý¿Üa÷"g)À¨°ï_x000B__x0013__x001D_@Á²¯_x001D_@EvÒÏ¯¥%@[É·Æ8_x001D_À¿¯§J$ÀjàÙÞ­_x0012_@mw¢_x0002_"Àv_x0010_ü:®_x0016_ÀZx8 $Àºp_x000D_×_x0013_Î_x0013_@ª_x001B_ç_x0004_Fù?±zâà4%_x001C_Àíúx'U2ÀR=¨/Ãä_x001E_ÀJöì_x0015_¥_x0010_@ÖÒIJV9ÀfÍgmkÐõ?Ð7_x001F_8qo$@j_x0012_èt¾D_x0006_À¾í1Å%@zzG_x0012__x0018_ÀCwÎ÷à_x0016_À­ÅôæQ¶+@1áHâ(b_x001A_@¹8¡áI_ù?ÏD8eÎ'ÀNúÉÝÒõô?¹Þ¯Ú#m%@ØÉ³Fb¤_x0015_@Ï&gt;W_x0002__x0003__x000E_ô_x001B_ÀëÃO_x000C_À÷Ò_x0010_þ_x0013_À_x0002_(N_x0008_nµ¿Tø_x0003_!_x0018_À¡_x000F_Ø\b±!ÀéÑ¦~¡_x000F_@9¦Qé°Å"À_x0016_EÄRÍ¿ð?¨_x001F_ÞUz/_x001E_@²m5C!@á[ðW^C¿¸Ç¼b3[_x0019_À·=3ë+¢$@Í/81_x0008___x0014_@À_x0019_xP}_x0004_Àñ8ýðå_x0018_@¥ß»_x0015_2Ûÿ?_x000E__x001F__x0007_&gt;_x0008_ @ø_x0014_ÕØE¿.@!T_x001E__x001F_@_x0015_sZÂ+"@¾_x000D_m_x000F__x0005_É"ÀeÎð¸¡_x000D_À_x0006_" K_x001B_À­_x000E_	;_x0003_  @Ò_x001A__x0011_T2Àb_x000E_¶ü]4@6gÞõjÖÚ?dü 7q_x001B_1@ïlz%_x0014__x0001_2À ^-&gt;î_x001B_)@_x0001__x0002_ßmÎ3xìÿ?(µ_x001C_EØç¿¿ÌkÃF_x0011_@M_x001C_´¹íÞ¿Ø=Q_x0002_ó¿ïEB_x0006_p_x0018_@Ë&amp;8öÈ=2@8wÊ«h_x001C_Àj6=Àó_x001A_À_x000E_môR£,_x0012_Àyµ_x0002_mô;_x001E_À_x0007_;=õf.$À:&amp;2}Ò(@bíò[ý_x0019_ÀÓ³2ÌE)@¨qÜ@-%@Ü_x0005_ÖV,Ì3À8làÑ|_x0018_À0Ó@k_x0017_Ë_x0011_À'_x0018_!\¶°_x0018_À	Ý_x000B_Kç®_x0019_À³÷äûa#ÀP_x0006_FÏa_x0018_@ ^_x0017_I_x0008_@ÜïzQU¥-ÀgCr¸K!À@_x000F_L^ãà?¶rò_x000B__x001A__x000C_ÀÛø+GKQ @¸_x000E_ÝÃí_x001F_@ ½¿/åô_x0018_ÀÓéU¬_x0001__x0012_-©_x0011_Àm(Ý_x000F_#¥_x001A_À¸÷ÈqãÀ_x001F_@Nïïg"(À&lt;	jØ_x001F_À_x0011_@cZOX^(@ÔÜ²LHn)À&gt;_x001F_hM_x0002_@+)_x0003__x000E__x0014_0À­¦$æ¡Q'@'¥.Gj%!@_x000F_æq¼v_x0004_ÀvåhÛ®'@MV(Gì_x000B_À_x000F_×_x0010_F/Àµ²67ª$ÀÃ×ùÙ_x001F_5/@®8üÉØMý?_x0007_!Ëºh\Ô¿Zc¤ðúí$À¤Ô¸_x0002_Y2ÀÂ¤/v_x0019_Þ?¸/l%_x0013_ÀBW±_x0006_F(À&gt;j½á_x0005_ÀÄFÌ_x0006__x000D_Ñ?dBò`þß_x0019_@2å_x001F_?vÖ(À_x0008_NBÅ¥z(@Ì¢_x000C_ÇÙw_x001B_À1{²ª¶_x0010_@T§u_x001F_ôë?_x0001__x0004_/Ã_x000E_Æâ @eU¤_x001A_h6@²~ýû[(À_x0019__x0002_ÑL°1@47_x0005__x0001_@_x001A_Àl&gt;_x000F_i*v_x0004_ÀÑ_x001C_LÝB»1@%y3û;0À_x000B_IuN0_x0010_À.¼*äª_x0017_ï¿u_x0001_¹%·(ÀÆm|/Y_x0006__x0015_@132§F1Ài¼ÛxïÚ_x0014_Àò_x001F_=^ø¿aà/nó _x0017_À¥Ñ_x001B_-B_x0003_@X|Û¯_x0013__x0018_ÀrKr&amp;gj$À¶$ÜÃr_x000C_@PÁÀÇ8R$@ÛB_x0019_é:r3À_x0018_ÊgGÇv_x001A_ÀrSEÝà&amp;À/_x0016_xÝ_x0008_À_x000F_Ä_x0004_,-À$Tã_x0019_+@-)RBÿ­û¿_x0008_[Ý*;22À(?âQVä0ÀfU°_x0018__x0016_@_x0002_[E_x0001__x0005_Ã¸3À´_x001C_`7Vh_x001E_@oÖ\NM¸)À.±¬Y!@_x0015_½¯	_x001C_)ÀVOÏ÷_x0005_ò_x0012_@_x0005_È¢_x0015_mL_x0013_@å_x0004_ï2èI_x000C_@_x001A_YÜoG¨*@_x0019_yÊÌ0ÀýÀýÊs_x0015_7@"ñk_x0003_T À%_x001F_8¸»#_x0015_ÀÖÛ·Um¸'@,pà~ÓR_x0012_Àfà^ª_x0006_ô?·P¦ÄMÖ ÀÂ-£H58@0¸ºN?_x0013_ÀÈs·T_x0011_±_x0013_@?üíY_x0005_ß&amp;ÀVêÀðk"@0³_x0010_&lt;U_x0007_,@Oû/cxÏ_x001C_@(_x0018__x0019_îù0Àu_x0014_¾ Àh_x0019_\_x001A_G_x0010_À¬×pyú_x0011_Àáå8(_x000B_0À¡»Õ9éù?º_x0014_ÃMóÉ?qöB_x0002_åø?_x0001__x0005_E_x0018_nCr¼#@©ê[«s_x0005_@lø¡É­Ò¿_x0001_CÍ5_x0017_Àäó«CE_x0016_ÀÈ_x0019_¬s¸À?(RÁæêh_x0002_@ýê¤_x0019__x0002_ÀùûqIÈ&amp;@¨+_x0019_/Ànhâútú?GÀwq	_x001F__x001F_ÀnKfd@*@_x0017_ôæäe§_x0010_@#2½a1À#_x000F_._x0013_ôL5À_x0011__x000D_Ï7aõþ¿¤&gt;[â_x0010_F_x0013_@ô]ÕÞO)@ÖPx1_x0012_ì?8ñú6¦_x0014_@6j"éî_x000B_ÀÓ_x0017_Æ{ _x0011_@V|ENÃ_x0017_À_x0005_qoóm_x0003_@_x000C__x0013_QªAð¿Z_x001C_­Ö_x0017_Ñ5@OÄ[1iú?Wg_x0015_*_x0016_,Àò&lt;¯_x0004__x0012__x000E_ÀÑ4vÄ~ú¿J1_x001C__x0002__x0005_m9!À_x000F_õÌ0%ú1ÀÜ_x001C_*©ÓÓ_x0010_ÀÇ_x0006__x0006_¸³Õ0@Ö¶c;Ôâ¿§°f*r¤_x0008_À_x0008_G3VG_x001F_À¢ûádÞ?_ÅéL¶ê(ÀÝÞNÌì6À×À-ç¼÷ò?À&lt;ÉK¼!À¸¹]_x000D_W¯3@¤ä 8x_x000D_(@±AúT9µ$@þ&lt;f¥´Ç_x0010_À­]¤ý&amp;_x0011_@Íµ_x0003__x0011__x0015_!_x001E_Àáj+63VØ¿E\G_x0012__x0002_Ô¿³×ë©7"@Òã&lt;_x0011_¿_x0002_@sÃ«SÒè$Àôza_x0004_¡û?!ÉHû_x001E_!À­?5_x0019_ßûó?L_x0001_ï_x001E_ü*@Ãh_x0014_ú-@Dné+¶E*@)R_x0013_ÔÝÓ¿ ½8½Î*_x001F_Àð ¾_x0004_ö?_x0001__x0003_põc^_x0002_ÀR±â_x001C_ÑS_x0014_@^XÜl8ÄÔ?äk_x0017_D&gt;¬"@Ìa_x0011_5¿_x0019_@Éù_x000C_7ÙÜ_x0004_@oPJ­!À0s_x001E_ß}_x001D_@Ø+qð,@pÄÙðNÐ_x0010_À_x000D_2Í_x0017_,@nG´åùÀþ¿%_x0010_2u' @^O_x0014_ì»_x000E__x0015_@îæï¥4@_x001D_êÙ¡%ô?ª@cuYÒ_x0002_@0_x0010_ÓÅÙL_x001A_ÀªÂ&lt;l7Ù_x001E_ÀCÁ	¤ý¿®,_x000E_H"ÀT_x0015_§Õcø_x0015_À:ñmN{Ì_x001E_ÀqðÈð^$@³ê÷FÏ@ÀÌ Û6Ò&amp;Àª#Ù_x0004_4_x001B_@_x0012_ÍV"_x001E_&amp;À_x0013_G_x0002_¯ÚE_x0015_À¼Ê8£@ç_x0005_À_x0006_ß8_x0010_Ù_x001F_À_x0014_þJ_x0002__x0006_fñ¿Ä$!_x0017_D_x0015_@ Â_x001F_"à?v,2D¡d$@¦Ó­_x0013__x001D_U_x0001_À_x0002_Å_x000C_£Á2À._x0005_{×:À§ô3Áêê?DÍºÎM_x0003_@¾³TÃl_x0011_À_x001E_3¿ÝG,@CvDAë,_x0017_À_x000E_W§ùäù?®_x000E__x0004_f1_x001C_@úõÚîuû¿âïøü_x0016_@®B_x001E_8é_x001A_"Àì6äë&gt;Ú_x0019_ÀD½©ZwÙ¿_x0003_ãv¡z""À	*M¸$ÀsÂTa¥v"@`&gt;_x001C__x000B_(@HÃýÎQé_x000D_ÀÀÌfÎâ_x0015_Àð©A­Çª$@Bñ_x001C_¥w_x000E_7À^¼Ye_x000E_Æ_x001B_ÀTñ¹&gt;ø:$@ I_x0008_­*©_x0005_@Æ_x0008_Ó{!ÀéP_x0001_|7Ú?_x0002__x0003_I Ùå_x0001_%@ròøVö®_x0014_@:!'GnF#À?r_x000E_·6§¿èIûx_x001D__x0018_@^H9¸»®3ÀôvO÷8_x001C_ÀÍU~yø?P°¥Jw,@s´2_x000E_Ô$@â.ÚÛu_x0014_ñ?v_x001A_b*Jù_x0008_À2±_x0006_j!@°U@òý:_x0014_Àûä§Þ~5À&amp;L¶[1ÀÓ[D9Ë Àü¸je¹6	À:ÂÌ_x000E_ô=(@&lt;é¢[õ_x0012_ÀÊ±ôñ´_x0017_Àµ_x0019__x001C_ëB[ ÀÜ:þi\_x001C_'@¼°K9l27@_x0002_^MLõSé¿âEl%	@O¾¨­³û_x0013_@( Wç.ÀXpöÂ[m$À4däxù¸%À_x001B_£_x000E_'ÀÜ/§È_x0004_	,\_x0003_ÀU?çp±5ô¿_x000D__x0012_`ê%Àc_x0002_±Ô_x0014_@Ø§Yä¨	7@äyù­K.@À&amp;Ý_x0012_õï_x0016_ÀõúF'?=1@ñx?_x0011_ç°	À_x0019_qt_x0008_­À¿8íb_x0007_7_x0001_ù¿ùºý4_x000B_ä_x0003_@»ªÐpâ#À@óü©ü?©pº+}_x000C_@ØAqÞ_x0017_@þ_x0016_9ÍL!ÀA_x0012_	³_x0008__x000D__x001A_@«ÎÜTýÊ?®[Ñ_x001B_2_x001A__x000D_ÀUKØa­4ÀÍFau7Ö_x001F_ÀsHÿï#À¡o¯»c_x001D_À_x0019_£bb#5@ùOãûk_x0006_ @6OÃkYP_x001F_À¬_x0008_½_x001A_Y3À^|­"@ÇU_x000C_Pú#À,vé©FÉ_x0018_ÀÕ¥´~_x0010__x0005__x0004_À_x0003__x0007_b_x0012_³óLÌé¿õ_x0010_1m&gt;o_x0010_@_x0007__x001B__x0005_7_x0004_:ÀÓþüÞçà*@:|_x001C_þ!ÀØ_x0013_©ºã ¸?Lvû¨l)À¦_x000F_ý#Ï.Àê!Xlj8@\Î³©-Ð_x0001_À+D'WÅ_x0011_@ÛL£µó_x0013_ÀUø_x0015_(£_x0018_@|c=Ø_x001A__x0006__x0018_@és{¾_x0010_Àvh?G!;#Àër¬àT%À©®tÒ_x0011_Î_x001C_Àê_x0005_Ó)Ð/ü¿¬j_x000B__x000C_k%ÀyÏ.~¾0@è,_x0005_YcÕ_x0010_@3_x0007_f_x0002_­_x0017_ÀiÎ°QÆâ_x0011_À¯_x000B_d _x0008_@pCUà_x000F_»5@¤^4â*_x001A_6@+O_x0004_U¹*_x001F_@F_x0005_Ñ·²ü?Þ·ß_x000E_ '@¯i5 %M_x000B_@¸öâ_x0003__x0008_æI'@_x0011_¹_x0013_1_x0002__x0005__x0007_À2¦F(M6_x0006_@ÝóT_x0008_¼]_x0003_@:_x001A__x0003_¡æ#@f_x0002_æ`3_x0016_@¿aÃ_x001E_.ï_x0006_À_x0004__x000B__U_x001E_§_x0003_ÀBì±Nýù_x0014_@ãìtlZ#@ù­Z*;Ä_x0016_@	°3n*_x0004__x001C_ÀDòµ_x0016_¦Ý/@³_x0012_¦¸,#ÀaC]Õ_x0011_À_x0013_ÞÑÍ_x000F_ÀMd%_x001D__x0011_6@_x001D_ÛÓ}Ê/@}òÿêa¹"Àª5J_x000C_#6&amp;ÀÐQë97T_x001A_À_x0007_¯sqç_x0002_À'Xh_x0012__x001C_À¦_x0010_©Z Àü _x001F_­¹Ý_x0019_À;ZB!Íà#@_x0019_K_x001B_³[_x000B_&amp;@_x001A_93Í«_x0019_@hÑ_x0007_ð_x001F_'_x0016_@æ$:Â_x0001_ì¿¢ _x0017__x001F__x0017_	À_x001F_ööé¿_x0001_	8¹î|Û	@ÂózSF _x0018_ÀhÄ²©ÄÅ-@L"Yj¸_x0002_'ÀÂ-rûà$À&amp;uÀ_$ý_x0019_@R1)_x0007_çº4ÀÐì2Nì?¢C:%#@(.©)ô¿r_x0018_¶¡ã¿_x0002_ÀÅ&lt;_x001F_'B_x001E_Àz_x0007_ÿ_x0007_ô¿¼Juç_x0001_×_x0006_@âD¸ã 0@ÃlânfÇÞ?R_x000B_Ýö`ü?À¸Õ¹c¨_x001D_ÀÄÂÚ_x000B_|Õú?¹Á3ÞT/@ù{T0O!@¶_x000B_Ü»¿YÝ?·&gt;äÏ_x001B_À,EFÆ7X_x0008_À_x0003__x0018_['Úõ¿ç_x000F_ëP_x000D_ÀÆ¿_x000B_$@Ø_x0014_ù_x0004_MPß¿_x0017_µ_x0016__x0005__x0013_ÀÐ¡D¤ñ#@¿[^4×_x0003__x0010_@Ü_x000D_â_x0006__x0008_ó_x000E_@á;:)_x000E_%@DO©°û°¿)_x0011_¢áÄ_x0011__x001A_Àº|_x0003_³Kù5À_x0015_5_x0011_?9^0ÀÛjÓÌ_x001E_É7À'_x0002_Ldp	À¬ÖR_x000F_í1ÀÌbut_x0005_ÀýØ_x001E_|=Ç/ÀdôX_x0007_Ôx2@Å&lt;/ýÝ_x0014_@À_x0003_0íí_x0013_À)+êºÜt2ÀéÉÒSâ	_x0001_À²¨_x0008__x0014_joü?', _x000F_éï¿XÕ*_x000C_ç{ ÀÚÌÇCð @ 8¼Ðü"À_x0013_BÖÿf,@èÁ¼û¿5_x001C_68t_x001E_@z½**´â_x000B_@_x000D_Ô¡W_x0016_#À'_x001C_a»4W_x0001_À^*e_x0017_Y"_x0011_ÀøOå_x001B_En0Àp_x0015_4k_x001F_@¥¨³cN#@ßI.*£h_x0004_À_x0002__x0005__x000C__x001C_A÷©Ñý¿ï-&amp;@{0À_x001C_ÿðþBe_x001E_@@%ðK_x0019_@_x0004_(Á&lt;_x0003_f_x000C_ÀR=ôÊtâ)@v[IË_x0003_þ$@_x0012_cÌ©_x0019_4_x0011_ÀßL_x001D_t÷Ü_x0013_Àß _x001F_Ú­Íø¿aÆ_x001C_NÜ½*@{_x0001_Ã·M$@Y¸¸¦Í¹0@ÍÚìiÙà)@.N"ã_x0019_Àm5Ó¶n_x0008_@VT %À_x0005_Ó§Íæ ÀþhEhùå?Å_x001B_[ÆY_x0010__x000C_@éqÜ(,@²_x0005_µ©Ñ/ ÀÆs´°'_x001E_@¢rsé)s'@Ñ_x0012__x000F__x0018_ÀUïÆÕóú?¥_x0005_k¸Ñ"À"_x000B_kS(wû?Il_x0013__x000B_!_x0006_@X_x000C__x001E_®#@Zâç¡Ú_x000E_@fð_x0004__x0006_´&amp;À$îÝXT_x0005_@eè·y²_x0004_@áÛ_x0003__x0014_y7ì?aåë_x001F_âÝ_x0004_À_x0002_=mKQH%@õz1«4@_x0005_ðt_x0019_¯å?¾8]g¶_x0008__x0018_À¯_ÌÕ+@÷_x000D_Â~1_x001A_0@5®Ý_x0013_}ò_x001B_@N¿YhVs_x0012_À¥£N_x0005_)_x0015_À_x001A_A¥;'y*Àaüi¹_x0001__x001F_@õªvª&amp;@^Ï)Á_´Ù¿§ÚÆu0Y"@h¦ö_x001B__x001A_À&amp;8Ü2ð_x0019_@½nÏ8;Û_x0008_ÀlõxG5@Ö_x0019_á:3ï,ÀÛÔöÔ&lt;_x001F__x0018_À_x001C_§ößh$@ªp, }Ñ_x0006_@ô_x0013_®Ò_x000E_Às2¼1@ä2c_x001A_Ùõ_x000D_À_x0016_8c×_x0015_@_x0005_@è"_x000B_Óá_x001D_À_x0008__x000B_¯x_x0007_´D_x0019_À_x001E_¨és_x0012__x0011_+À^Í¿q_x0012_«ð?¶K0ÆÞ_x0007_@&gt;%ÖI_x001D__x0006_@RÜÓ&lt;»I_x0010_Àü_x0018_g_x0008_	_x0013_ À|N±b_x0003__x000E_ý?T+â_x000F_,@2 Kúà_x001D_@#_x000E_fy_x0008_1$Àjþ_x000C_]wf0ÀwéðÃáæ_x001C_ÀÂÆo5±_x0013_À*úÛþÂ%î¿w|+_x0019_¬_x0002_!À¹_x0005_õ¨V_x0002_2@f`ógÇ"#À&amp;_x0011_U§-/Àá0_x0001_Ï£ä_x0001_ÀÚzðDÕ_x0012_)Àc_x001C_¾L¶#Àá´Ê_x001F_@ü_x000D_¸&gt;@Å_x001C_91µ2_x000D_@Ú4&gt;ì_x0006_h4À_x0004_ð­î _x000D__x0008_À l_x001F__x0007__x0018_.À([´W}ð¿²_x0015__x0002_F|`*@8©(%i»ê?Û4_x0001_y_x0002__x0003_M,@¢·ÏAr»_x0015_ÀR kè_x0016_8À§Zæ\Rv#Àr_x0011_ñ-"é2@Ì_x0003__x001B_i¶_x0004__x0008_@g5§&lt;àx(Àfø5&gt;³e_x001C_À_x0007_ág_x001D_\_x0001_Á?_x0016_µÑ%@&amp;sCþ_x0017_Z_x0003_À :_x001D_å0@b§:ó_x0002_*À£_¿sË9_x0002_@¾¶_x001F_ò e_x0014_À@§ËûF)@_x0007_|¢Ì§Ê9Àz"Æ©_x0018__x001C_@§Á|_x0018_Ä-*@Wÿk_x0014__x0006_.À^/_x001F_¡êt.À:(]Î¿"À1N_x001F_¯ï4@xNA2·_x0013_À'òíx_x000F_À´ª_x0019_/#À"7$øú_x0012_@jâ÷êf_x001E_ÀÀ[³¬_x001E__x001F_@*´X_x0019_!_x0010_@¬ÄÊ¯_x0002_ë¿¢AÆ_x0008_Ó_x0010_À_x0005__x0006_ÞY4¡¼Æ!À_x000E_÷Í¼l?_x001F_Àf__x001F_Nb_x000B_.@ªúm§v%@()¼)ÈÖô¿±âFc¤_x0019_@ÃÞ6_x0002__x0010_ÀÈH¼;_x0012_Àðd*÷d3Àw°_x000F_!@nk_x0019_KVË_x0017_ÀÞ;Ø§_x001B_^_x0013_@:_x0003_®Ö(_x0010_@ha_x001C_I½¶á¿Ëâ¾_x001A_ ;,@_x000E_àô[óª_x0014_À_x000F_äIè6 ÀòN_x0001_=&lt;(À;D&lt;_x0018__x0018__x000D_"@²+ ±Bº_x001F_ÀjÁ_x000B_Á_x0019_À8/·_x001D_z_x000C_À_x0012_§ö1_x001F_í*@ýt{Æó¿öNâ&amp;¦G#@¨ºå_x0014_yb/@_x0003_ypi\(@¹»LÑ(_x0005_Àc_x0010_§_x0004_!@¢_x001D_ÇÆ(_x001B_À*l_x001F_Åp_x0019_@B¤Ý_x0003_	 ô!ÀÛ¸ÝFj'ÀÓßy/_x000E_ç¿_x001C_úÇVPß3@çw_x0011_@gV)ÀM{û~ª_x0015_À_x0001__x000F_êA/4@À (_x0014_)@A¼)J«*_x0012_À¬_x001F_?tØv_x0014_@ôRÈÇ÷-_x000F_@ëaH:2+@.úç-JE$@_x0001_ÀâV+3@MS82Ô3À_x000B_¸X£µÅ_x001B_@vû_x001B_ñ¬_x0007_ÀÈÌï_x0006_M_x0011_@Þà_x0019__x000B__x0019_À] _x0006__x0005__x0014___x0013_À»þZí_x001C_À1´_x0004_ÿÎí_x000D_@s_x0008_3ªp_x0012_@´bÿîÍ_x001D_@tUØ._x0008_.+ÀDÄqÁ_x001C_&gt;)Àz®xÙg%ÀZ_x0012_RlV-3@eK,Ü_x0001_@JÿJåÿ_x000E_0@¾Ö_x001D__x0012__x0001_î_x0008_À¥ê?_x0002_¨?_x0006__x0008__x000C_ã©Ìb6Ànxígjâ¿_x0018_ãº[Ðè_x000F_@ê_x0013_µ½û&gt;_x000F_ÀZu¸¦52@üÒy_x000E_F_x0003_À}¯_x0001_Íª9@Y¦R[Qò?¸Â_x0006_0_x0011_I Àyf_x000D_k§Ø_x0007_ÀGô|/1_x001E_À_x0017_î,ù¿ôGmÝ2'Àà}ç`MÇ$ÀÅ_x0002__x0014_Ñ~_x000B_@_x0010_&lt;§àÛ_x0010_ÀæÕñõá_x001C_@álÛ_×»_x0014_@¤_x001D_ÕDÝ~_x001B_À'¾_x001B_åîû¿&amp;$ÎÒ&amp;À_x0005_Ò_x001D_þèÏ!@iòù_x001E__x001C_½*@dÞZÀ)1ÀcnæºSô?¾E7@_x0019_&lt;IQL Àäx~_x000F_{n/ÀÆò÷_x0019_Ì)@â-	åDW_x0004_@_x001E_M±¦_x0004_@¼ô_x0010_!_x0001__x0002_)u@ÀY _x001E_fÂ_x0013_@l·R_x0002_xc_x0014_@P¿/¥å;A@ît¿NqK_x0004_@E_x000E_êø&amp;(@?UcÚY_x001B_ÀJçs_x0013_ÀêF_x001C_`@Ü0À.(;Ü @û*f_x000F_À©E4=_x0006_*À®¾aÑ¶!@8{R_x0002_ù¿_x001F_÷_x0018_(_x0011_.1À9·IBy³_x0015_@C_x000C_P´)@,Ý_x0001_ßp!_x0004_À:dß_x001E__x001E_@¶ÇÅÄ_x0003_b_x0002_@_x0001_,kZ&gt;bþ¿¤eé¢-@&amp;t"v§'À_x0007__x0010_Ý_x0011_qÈ1@6æ_x0012_´(@!ô_x0018_;'_x0013__x0001_@mð_x000D_u÷1@°£í5P_x001B_@tßð!j*À|)×ó_x0003_%@VX__x001F_x_x0001_@Àiî'ò_x001B_@_x0004__x0006_à_x001E_FmÅ÷¿_x001E_[¨ÿ1b_x0007_@2Y_x001B_°Ôþ_x0002_ÀOàÁ©å/ÀÌçb¢­[_x0012_À_x0007_&amp;Êh_x001C_ÿ?¸_x000C_5×_x000B_À_x0016_gÆ³N_x0014_@£Õ+æ_x0011_À3ßæÄ?G_x0005_@%+)©Ðñ6@_x0004__x001B_Q_x0003_é_x0014_ÀTÓ§ó~z_x0007_@_x0003_X_x0019_D2ú$À ÆçS¶Þ_x000C_À_x0002_N-k?_x0012_ûH_x001F_»[_x0016_ÀA®£_x001E_`'ÀÆ]ê_x000F_ÀÈé1w_x0008__x001A_ @,+q~\Æ_x0019_À§!ü¬_x001B_ñ¿HêÐÖ_x0017_@_x001F_Uó_x0001_jM'À_x0007_µ½¥_x0003_1ÀPI_x0011__x0003_@dd1Á`%@(_x000B_åÝç)_x001C_À¦æ_x000D_PÓQ2@&gt;_x0006_D_x001F_@%g{ _x001D_Àã_x001C_ã_x0001__x0002_Ö_x001C_ö¿rºÁ _x000C_eô?£ué_x0017_æÈ¿D_x000F_Õ§Îj$@;ã0À$Ð	Ì_x0002_(_x001C_@·]ë_x0011_ÀyÛx_x001B_R.$@ÊÃXJÂ?L_x0016__x0011_Ï¡'À_x0004_Déy_x001F_@bÐ_x0007_ü_x000E_ü¿åÓqM¯ð_x0004_Àùõ;|t_x001D_ÀØ|95&amp;Ü%À_x000C_t¥_x001C_(ÿ_x0015_À_x0002_²HÜê¿_x0005_¢S_x0003__x000B_À_x0004_£_x0014_èÙ,#@ÕÃ·³ô¿Ñ_x0010_d_x000F__x0001_ô_x0006_@J{B¡×2@´RkÝ2_x001A__x0018_@Ó7Q3À[_x0003_ÉÈS/ÀTþ_x0018_&lt;nù0@T\dà­É¿³±á´i_x001A_@n_x0010_xj.À¼ø°Ä9)@`_x0007_s1«D_x001E_@Üv:yD2,À_x0001__x0005_mW£+o_x001C_À_x0018__x0002_W*Â7_x0002_À|6_x0007_Ø#ÀÀà®-Ü,@»-wÆ´O7@*Õ"Ä;'À±ätÄT_x001D_ê¿eõrª	w6À"ÿ_x0013_AÁ¡_x000F_Ào(01µñ¿ò,!EUî2ÀDªÂxwö¿&amp;_x001F_­±_x0006_+@_x0011_Ð_x001F_é3@&lt;4c/Õ_x001C_À0ÜµOþß?*ÆüI7_x001A_@«½g»:_x0005_@S$Å"kà_x0010_@P?ÝM_x0013_U_x0016_@gZþàx&amp;@M;¯N¥ó_x0016_@_x0018_L_x000D_ÿ_x0001_²_x0004_Àî_x0003_*R-I4ÀHÎ_x000B__x0006_ã0@Ï¯Ë=*,_x0011_ÀÆa¨ô_x0002_@5¹qqZ}0@°ÁyRÝ À*¹è&amp;µ À4Å²{Ô_x0008__x000B_@_x000E_-Ê·_x0001__x0002_ZÞ¿³9¸Zø @ú_x001B_Ì6kú¿XÒ_x000B_úhÐ À_x0017_íßò'@¼_x001C_ÃE_x001E_@,w}gCÖó?fÆÝ_x001C_N6@p^)_x000E_#_x0017_ÀÉ%nb_x0015_Àh}ë'+À?%ËLB²_x001F_À_x0005_[_x0014_¨ú? IÂ_x0004_aØ_x0018_À¡äKo&amp;@B¡g_x0006_&amp;4@+ÆºÀ_x000E_@0¼_x0017_jå?`qû_x0019__x001A__x0017_@Yä¦`×)ÀL@:7BÀ_x0003_À_x0013_h¦þû¿/þQê"À$_x0016__x0013_î_x0010_@_x001B_($_x001F_:À·±à¤{_,À)¹{_x0016_d#)@R8xS=&amp;@Î°´qG0À_x001B_¡Ù¾_x001D_á¿­@áñöå_x001B_À*_x001D_GM_x0017_Mó¿_x0001__x0003_Ö:§_x000E__x0018_@KrË'_x0001__x000C_À¢nýÑK_x0003_@Kï&gt;T@#Àù_x001D_þQ_x0003__x0012_Àtz§rg À¿Tïî_x0002_º_x000D_@G_x000C_ýFÊ_x0010_3@dÚÄÂ¦$@tQ_x000E_m÷_x001D__x000C_@ýðJ»4ÀæçêØ_x001F_@¨jÏ_x0007_Ù_x0008_@k_x0004_é_x0013_À_x0008_aªÑB_x0005_À|(:Ô_x0005_!@{¥_x0007_È©£_x0011_ÀÂ_x000E_ØÅX	@öÿDóü-ÀNúd.åü#ÀPp_x001E__x000B_}_x0016_@¿HÏ_x001F_Ä%@Öà_x0006_{½#ÀLGór¥¹_x0012_À_x0013_ëåª#84@ëé£ëè_x0015_@®,àøL_x000E_@¶êi'ù_x0016_/@_x0011_÷_x0004_&lt;ëÿ·¿e ö¾ð_x0015_!@_x0003_ö\,Ò @,À_x0002__x0007__x0013_® @_x0003_íì;è_x0011_ÀÀ_x001A_°îµ!À*_x0002_hÛÀa.@_x0006_T¯ÅëV,@ZË~Dz_x001E_À 6úµ_x0015_À_x0010_0!În%@I_x001D_½õ_x0015__x0013_ÀwÕO_x001A_+_x0001_À_x0019_eñ_x0007_%ÀÖfúà§_x0010_@TeÑªÀ),À_x000E_	LÿÀ_x0013_ÀZµÔ_x001C__x0011_À¼ICÄ.Ç¿Xçj4ncõ¿Ô_x001C_Vé?ú_x0014_Ôø_x001F_@õTn$ÂØ#@_x0002_þ¬&gt;0þ?_x0002_?®_x0015__x0004__x0013_´¿§qÙý_x0003_#@LP_x001B_g#@j_x0005_Ô_x000D_À¼~¿_x001D_*_x000E_Àâ_x001A_¼Á&amp;_x0007__x001C_@4Ô®°Ù_x0011_@usòã¶#@Z÷_x0012__x000C__x0015__x0001_+@eêpã_x0019_*À_x0002_à_x001D__x0013_Ìþ¾?_x0003__x0004_§F÷[:|_x0012_ÀI6Ã"Èô? _x0006_ñ_x0017_yâ&amp;@Ñ[,(Þ_x001A_@JpÆ¨Uz_x0008_@èäÐZ!Ä_x000F_ÀX8¿iSU_x0015_Àö»7{aÿ?Qãh)â2?@{_x0017_bTÄ±_x0017_@©E»«Ìñ&lt;Àº¢ áw_x001E_ä¿4ìa_x0008_î_x001C_@Ç_x0012_fÎ¶(@½èò¶&lt;_x0014_"@_x0002_ÇD©î¾_x0015_@Dû»ô_x0007_ú_x0006_À$Rûär1Àåð§ªò_x0001_Ï?f[Î¹t¬/ÀVE/»+ë?7ÅôVÌ!ÀxþLgL3À¢"ì0k_x0008_À _x0018_º]7_x001A__x0012_@¹/Ð^Z_x001F__x0004_À_x0007_Í¯Z_x001C_2Àê_x0002_¬_x0010_$À_x0007__x0012_ù|Y2Ü?¼ix½Á?r_x0001_F_x0017_£ã_x001F_À¼Á#Æ_x0001__x0002_û'-@KG1É\W_x001A_@î.Ï¸q_x001A_@E_x001F_ü2Z&gt;%@_x001E_O^ì+@M¬ÕÄÙË+Àþ´)n_x0016_&amp;ÀôçA_x000F__x0001_@T_x0003_w_x000F__x0001__x000D_@_x000F_»ð¼ 1ó¿ãýÙÎD¸3@È¾Æ¨_x0007_4_x0006_À_x001E_X¯#1ø¿JäÃòTd5@Ê(_x000E_÷k¡_x0006_@_x0019_xLéê·ø?=×95Æ-ÀKK_x000D_	¨ÿ?Þ«áªB9@ñÿ£j2@~_x0018_0gï$ù?¦!ú_x0010_B~'À_x0004_÷&amp;ùV_x0006_@æÓåÆ_x0014_ @_x0015_zå_x000E__x0006_Ûç?\ßþ^Èl+@±jFé4Ñ¿®ãºÚ|+_x000F_À¸oñÂrF.@öà·¹á_x0015_@K=ìBG21Àâè¨/_x001B_Á_x001A_@_x0003__x0004_¼oJÌ±_x000F_À_x0002_³,Y5ÀÂ_x0010_I_x0018_õÏ¿A_x000B_Ö_x0001_ë_x0016_@Ùó­ÐD¦_x0012_@ùz _x0003__x001B_.@_x000E_à®Îdÿ¿_yA_x0011_@_x000E_]_x000C_a×B À_x001E_ÑÕ_x001C_4n_x0017_@üÍôo_x0004__x001A_@½Á¦_x000B_±,@DïS$ñ/@_x000F__x0011_M_x000D_ú¡_x0012_@_x0004_û_x0006_`_x000C_@ß&amp;»P 'ñ?_x0014_ì§_x0015_èã¿_x001A_ÉK$«_x001A_@îDÃ_x001E_·i_x0003_Àa_x0002_/IØ¦_x0018_ÀÒ_x0018_;¢_x0014_@&lt;¸JZ_x001C_À_x001F_¯"9_x000F_c_x0010_@_x0017_2_x001D_(h÷¿G_x0008_c«5¯&amp;@_x000B_0ò-ò¿éQlû»6&amp;@ä­«¤ïë(ÀIW¡ãðL_x0014_ÀqÕÒdLÏ_x000B_@bn_x001F_è_x0004_F_x001A_À ÚØL_x0004__x0005_hr_x0013_À\Ê¤*B)@_x0002__x000E_È9_x0014_m À[_x0015__x000B_|g,Àà*M(Þ%À*Ä_x001E_è3#À_x001E_ÐÝ ðI(@^8¼Z_x001E_@õ,Z°Í&amp;À)M_x0013_gá+Àj-Ð_x0017_ÏD_x0017_ÀF"WW @2ô_a_9_x0015_@ûIÅCTî$@y_x0016_!_x0005__x0013_@e?&lt;ÚÔá_x001F_@òæ_x0001_1ïm5@Xü_x001E_6H+_x0017_@x¡O¿_x000B__x001D_@â¿¥ð_x001D_Àf3úùS«_x0011_ÀÑgvøý_x0001__x0007_@'Î@_x0012_*À_x0002_mÖûó?N`ÇRd#@rËÊÓQ²õ¿ôÆ!§e%@ÓL»:_x0003_Î?ÿ¶I`ôù!@Åð¹_x0004_á_x0007_Àÿ_x0017_ç»U_x0010_À¤ÞP¥¥#À_x0001__x0002_hã¤U³¦&amp;@_x0004_,_x000F_«z9_x000C_@ì"Ê_x001D_S,ÀS¼_x0013_L`é_x0002_Àø32J{_x000B_Àä¾\_x0010_½ã?,ªná6¯å¿1Ñ&amp;×D´	@xi¾×ÄË_x000F_@qÙîs+­_x0016_@âîcC_x001B_|ï?Õ§_x0004_ªPo_x001D_@5`oÿLÿ?J_x001F_úÃm_x001B_@H³x_x0010_ª+@ºÕLIðü¿4l©;Ø_x0018__x000E_À×(%znf2@´à~'ºú¿È-Aáï_x0011_ÀÖ3Å_x001C_PX À	Èý$ø_x0014_@²o×{*@æ_x001C__x0010_2@6v_x0001_bz^!À:2WòÖ @+Òÿ¥Ø)ÀÌä]_x0018__x0013_@ø_x0004_¶î&lt;_x000E_À}òÝ/ä_x0018_ã¿ÄXª¨åë¿²_x0007__x0012__x0001__x0002_ñ¨,@c;_x0003_71À]_x000D_KE"j_x0014_Àµå-_x0005_ë,ÀùÝ_x0002_ÎL_x0010_@4üâWVë_x0012_@bø±_x0019_ÀW#È3|%@â_x0016_Þ¨¯A-@lþ_x0007_%_x0015_Øû¿ï	yC_x0006_@cî&amp;@²_x0011_w+c_x0010_8À1#M L{-@èÀ;°á_x001A_À}hhµb¡_x001B_ÀEbHF_x0002_©*ÀkÔm{_x001B_M @°+~Sxñ_x0017_À¡ð_x001E_º«_x0012__x0012_@RÆ_x0003__x0002_p_x0013_-À·Ó_x001D__x0018_ÿ4À$sÓ9uÁ_x0004_Àëá²_x0004_Ë_x0019_@£i_x000D_À_x000D_ÊÞð!À;_x0016__x0011_Y_x0001_ÀT G_x0007_Õ_x001C_@Ð¿á:ó¡1ÀYc~#Uá_x001A_@~AØùvü¿°_x0007_e£¿)À_x0002__x000B__x000D_Ö÷ÌüØ¿ÚãØ°_x0001_â?È Ò_x001D_	_x001F_%À^é_x000C_¿G«_x0017_@xÀ¤9{_x0006_@¯ü­â'Àhêç_x0006_Ý_x000D_@í_x000D__x0014_$$@Æ£_x0007__x000F_5_x001B_ÀB\úS_x0006__x0005_À_x001A_È _x0002_ö¿¥ES_x0019__x001E_!ÀªJÚ§_x001C_À_x001C_OXº&gt;_x000B_À_x001D_+Í¶sà_x001C_ÀÐN8_x0015_ñ_x0016_'Àø±Õ²2À_x001B_P_s¥_x001F_@_x0018_äáà__x0008_À_x0003_ðDQ_x0002_!ÀÿÉGùK_x001E_@D³îáõK_x001D_À©x_x0007_4¦%ÀìõÙA_x0003_X_x0017_@R8FXÕ%@_x0004__x001D_O|Nõ¿uy_x000E_!»ð1@Ô;K_x0010_Ù_x0002_@x,_x0005_Ñ_x001B_ü+Àf8;ÓÍ"@QÅ&amp;£=B$À,ös_x0002__x0002__x0003_½=_x0015_@[mkÝG$@âàXí_x0019_.ÀOÇÁù_x000B_@¾SA4k_x001B_À¸	VP	@]=D~&gt;/À©éMý_x0019__x0013_2@U&amp;¶!èâ¿Zâty·*à¿_x001C_bT¬°_x0005_À_x001E__¦çÖ_x0019_@ÅI_x0001_Qä_x0016_ÀÒ]]¯D,À_x0008_Ú£wîü?¦ËVfèv-À5z2ÒÁÎ?3¦~_x0018_M_x0016__x001E_@W¨É@Ó.@¾_x0012_M_x000C__x0012_Ò¿ôÚæ_x001C_t(À1ÚwtÀg!@xÌME!ÀÊoÂ&gt;}_x0010_À_x001F_ÊÓøD1@þèopW©_x0015_@Àj_x0013_Úù_x0013__x0019_À3â1jb_x0010_À"VS_x000B_uÏ8@ÝÐÊ_x0002_!@[gini_x0011_'@Y¥xÓ_x0017_¦_x0006_@_x0005__x0008_F_x0016__x0006_òñ1@_x0002__x001E_ÑÉ-À_x000D__x0005_µµÎ¿jïÍÃ_x0001_]#À÷«î$wëô¿¤×¸Ñã)ÀMk ëª_x0006_0@´úÐµëì"@f_x0010_f_x001B__x0004__x0019_@_x0001__x0018_Á$@$@vÝ÷tü$.@_x0005_y«ñ_x000F_RÐ¿_áÄ&lt;!yè?¢¨£¦Ô´-@ì~ªl¤²_x001D_@ý pît,@¨õÞx3@÷H¼_x0007_Ñ_x001D_À¶_x0019_º·N#_x0003_À_x001E_°AãÁ$À£ÓÌj_x0017_À~U}ô)ÀÃ_x000F_s²&gt;-%À=Fàýù["Àü Ïþ½yá¿ÿ{:_x0010_N.(À¿ú£ðØù¿úw´J)!_x0002_ÀØNzlù/ÀÂ:²wÉ_x001A_À_x0011_ Ü_x0014_§¾_x001E_ÀÆMÞ_x0018__x0001__x0002_ûE Àc»d¼g¬2@ÖíCÀ=!À¸¯éUô @õÉã _x0018_@_x001C_ÏüÎTÒ:ÀÎõûÖ8ÿ¿°3»ç.þ¿ßQÓ_x000D__x0015_¸_x0016_@!ÓÛ¤®Z0@:_x0017_ó¡ ÀÔ_x0013__x0002__x001B_c_x001F_1ÀÃé{¡z_x0018__x001A_À¸_x001C_Õ[à_x0014_À_x0018_&amp;ø¿Aì_x001E__x0014_K0&amp;@%ìëÊú±_x001C_@Q_x001D_×y0_x000C_À;Ã¡.ÀÉÑu_x0002__x0011_¤_x0007_@íG2S_x0013_@Dë÷FÂÝ_x0013_@jö±9Å_x0015_@íåb]Tì2ÀÕæ¨_x0010_ÀZ_x0011_Æâ )@::uÛUU_x000D_ÀÑ,_x0014_*Yô¿d&gt;³Ä_x0012_¿ö¿H°4öKÝ?En&gt;êBÚ"Àd£ _x001E_ _x0017_@</t>
  </si>
  <si>
    <t>faa9d59f8c98be4e68c2ae56557dc409_x0001__x0003_¤Öð_x0012_*|2ÀRÙüÕD¶?öÂ:×_x0010_@ü¢^Ìt_x0010__x000F_À_x0006_ð²x@_x0010_@_I_x000B_l-@ty«x_x0013_Æ_x0006_@÷_x0008_õ:À'²p_x0012_OË#ÀÅX'_x001E_¼_x001B_@j_x001C_FõlÉæ¿_x0019_yêocë!Àè- Á w_x0011_@6jósÛ_x0003_ÀI¹cÈ)À_x0018_¨^¼X_x001E_@n(q_x0012_ü_x001D_ÀÉ_x000C__x0012_z/Ùö?w:^_x0011_t$@MC_x0019_ã!@°×Åó!r_x000D_@Ý_x000C_µ½9-@)ÉÈu¤â?Ê]÷ú_x0014_3ÀVté_x0014_ô_x001A_@ÔqEHÔü?@ZÑ)@Àÿ_x0003_óu_x001B_@¦_x0011_\F©_x001A_/@l¶(Ú_x0006__x0002__x001F_ÀÄÒÆn	44ÀáF_x0002__x0003__x000D_¥_x0013_À.îo½E_x0007_@eB£W¡*@om_x001F_®Û.À÷1òFb" À¦R_x0002_)õÉ_x0013_Àõ§èÆô¶ @@ÕM4;_x0007_ÀIoâ5.û¿_x001D__x0012_Ô$¥V_x0019_@ôÌX_x0013__x0016_0@G¥Ö¤s_x001C__x0007_À/ðÐÓW_x0010_@.ç%,_x001E_@ú_x0003_ÚTle_x0017_@´Ùa÷2P@@_x0012_¾9=9Àîë8:å1ÀqÍ![_x0017_À_x0018_Mµx3_x001D_À~Ý&lt;Ðz=_x001F_@¸j7_x001F_'@ºþïq_x0001_M!@wX,&amp;?4À|¯rõ_x0002_À|¹ÍºC_x001E_À&amp;_x000B__x0001_ÖÂã$À¯$w²[_x0011_À¨|/u]+@dSüÂÅ_x0004_@dëÄyñ&amp;Àò¥µ,ÿÍ!@_x0001__x0002_è_«¯I @j3_x0008_Uÿ'À&lt;û6'¶_x001C_À_x0014_N;\A_x000E_Ày¡M_x0017_¾ñ_x0011_@u¨.%ÀØç&gt;Mrn_x0016_À)_x001E_êç³þ?ü!æSØ_x0018_@s8ûÉ_x001C_ÀbSêëôh_x0010_@Ù_x000C_£!ÿ3@*c_x000C_òå_x001D_@|9Ù;e^_x001C_À/_x001D_ø]_x0008__x001A_À_x0005_s_x0005_º°_x001B_+À©|«dýñ?D-òúm_x000B_À·aS®è @pºK_x0011_2lý?&amp;ø_x000D__x0005_ºY_x000C_Àôjüs_x0008__x001B_Àvæÿï:×1ÀäTH )ø?D_x001A__x0007_âÊÇÂ¿ÂËûr_x0019_ÀeH(w)w ÀÙÌúÉÈö¿´ñ¼`µã.Àë:ä&gt;ÿ!@ÙÖ§_x001C__x0007_¦.À¼Î_x0015__x0002__x0006_ð_x000E_@ûüI_x0004_@_x0003_&lt;a	_x0013_ÀØ{ry?{_x0015_Ààã´]&gt;Þ_x0016_@á®ÌÄ(ë @kã_x0005_!_x0015_@o²È5}#@9õ_x001A_?ï_x0015_$@Và;´¼ñ?Øq¤jÌ_x001B_@Dì_x0018_±rXÅ¿BÕÙõü_x001F__x0017_@cph«Gü%@k¹·H¬_x000B_@_x0011_ã#îX_x0001_@._x0019_L?_x0008_@x_x0012_N_x0007_Ì3_x0013_À*´fÞ´÷¿'OøÙi_x0010_@kM£CÛ_x0005_À % SG&gt;_x0013_ÀÓOD_x000B_[ä'@È_x0019_ª¥·&amp;@fÜÏO_x000C_X%À+´½l3@nø$_x001C_u©#@6îa¹&lt;¤;@dùXü_x0008_À?æS³+ÿ¿6/^¾_x0008_Â_x0008_@ë_x0007_È¹zµ-À_x0001__x0003_£ZU_x0006_ú_x0016_ ÀbfjÀí1*À¼Zã°ò/_x0007_À(_x0018_{^Ãè&amp;ÀÚ_x0015_ÜDtI ?Û½_x0007_§Ä_x0012_1@ìÛ&amp;`¨_x0014__x0017_À_x0002_b_x0003__x0005_d÷_x000F_ÀQæxT9_x001E_@Î_x0019__x000D_Òfo÷¿_x0010_»ºò©)ø?ñ^^^ÌÜ?ìÍùîó¿oUÕÈ6Ø_x0002_À_x001E_ú_x0012__x001D_-_x000E__x001C_@äe-ü®_x0007__x001E_@½Åô_x0011_W_x0010_À_x0010_ù{ $Bè¿Wl#¼Æ0ÀòµbÄ³o_x000C_À°äøý¿Vt"®Ú_x001C_@héàK_x0011_2&amp;@_x0006__x0016_½øx_x0003_ÀZ_x0016_Þv_x0006_@ù}Ø_x001A_Ï&amp;@À´_x0015_ÍÒ(ÀûóØG_x0013__x0016_Àlû_x001B_»±_x001B_ÀV&gt;Ç_x0014_ûÒ_x0012_@_x001A_7_x0001_ñ~	À¾èFI_x0001__x0005_jE!@,ú_x0012_ÌÍû#@0¬:U_x000B_ÎÌ? p±ªö?_x0003_9_x0019_ë_x0019_À_x000E_`«:+_x0019_@YûAg!ò?zHíîð?_x000E_[(J	@~ânÐ\_x001A_5ÀÏ¿\~_x0002__x0017_ÀªZY¼ó.À¿U±7_x0012_¢_x001A_@À:à¼7ã¿ÅË'f_x000B_@RP?|7@¨Ð_x0003_M5¸7@¶®KCãN&amp;@_6è\)À¥µòú_x0004_s'ÀÃf2;#@_x0001__x001F_ÿí*n"À¬sµ_x0011_Àu_x0019_Å®_x0006_¸_x0007_ÀéÆ²oâ_x0014_Àç`ëÅ`4?mäæºC(@él°Ú 8À®t«Ë`Âü?øb_x001A_¡­pà¿|³_x0001_g¤®-@dy»DZ3#@_x0008__x000D__x0001_pú_x001C_3Ö)ÀKÕXlx"_x0007_@5{R(1 Ó?_x000C_;ºý_x0003_8ý¿XðtÌñ%@òÀÝxòo_x001B_@§	ü´ä_x0004_À)µ_x0018_þDö?©êõcÃ_x000B__x000D_ÀèÉfô9. ÀØ¹kÔÐ_x0017__x0013_ÀE¤½_x0017_!%À&lt;xiN_x0005_3_x000B_À&amp;_x0002_kÍV#ÀKÐ]wP=_x0004_À_x0010_´2^}p*@±ò_x0016_åt!@þvcq¢¥_x0001_@ù!mÀØ¿7±Iª¾_x0005_@ñ½¿½ÉA'@&gt;§_x0005_Eì[_x0002_@_x0006_¬vÝ5_x0019_@p¶/_x001F_&lt;-ÀR)kRãg(@è¡Þß_x0014_#Àÿ5÷×Ò7@¨_x001D_{mPí?È9Êí¨_x0016_@E¯£cEØ÷?BIc[/À_x000C_¥qI_x0001__x0003__x000E_¨6@Ô¾_x001E_³ Àlá)Pà_x001B_ÀHEüª1@be_x0007__x001E_î_x0015_Àâv#HyTþ?JàÑ D_x0006_À_x001E_#aK1_x0001_À_x0003_tT«È(À.ð_x000D__+"+@;(½6ÜÝ2À0¿Ä-Ã0@¾â_2_x0012_@{ òÔ¥_x0013_@:&gt;u\Ä*À¸P_x001F_&lt;*@\ªu§)@+_x000F_j ÷P!À¿ªí¤»X-ÀÍß&gt;Lj_x0016_Àî]öÅ_x0016__x001D_!@_x0018__x0018_å¾Ò¸_x0003_À_x0012_Bn×1@Ûì°^!t!À`Â:R&amp;0Àø ¾s®´_x0002_À¢ùõiM&amp;À&lt;ýj'N_x0011_ÀJpÃà5_x0013_@þÕÔ¶1À_x001C_w_x001D__x0004_3W¼?yÜø!,À_x0005__x0007_D­Ú_x0018_Äl(À°Ñ³Þ8ñ¿§£Q_x0019_ä_x0017_ÀÄ_x001C_ÆÁV¥Ä?l3äl4_x0015_À9*¨URX+ÀÈa·wÐ_x0001_ÀR	»_x0015_@é_x001A_@lw55}_x001B_@ñ»	ÈAó¿Èöq½¿Ð_x0003_À_x0014_.G^ð_x0004_@îê¿Áªµ_x0019_ÀW_x001D_'a¯æû?ó©y÷_x0005_@Ì@ûµ_x000B_Ç'@_x0006_q0ð)Ò_x001A_@_x0018__x0017_xs,@hÎW_x0013_5;_x0008_ÀQ6_x001A_ì&lt;/#@¢ÜI¥n~ê?æmª_x001A__x0012_@g-wºªA_x000B_@¥ÂÁa Àc¥_x0010_ºué?r¬_x0019_Ù	À£u°(£É4ÀsD_x0004_¡(ÀÜ4ógò__x000E_@3_x0002__x001C_Ô_x0001__x0011_@_x0008_XTT_x000F_&amp;ó?dÜ½Å_x0002__x0003_¨-@Fî+zjá_x000C_@v_x000B_VVT:@_x0012_ù_x000E_å¹ä2Àd_x0005_`__x001B__x0008_@{¦äÔºK-À§^æë3á!@ñ_x000C_3!_x0016_Åé?_x000C_¢êÊ_x001B_Àò_x001A_Æù'@_x0011_þ ôB @¦,xvÀ1%@ÜlO1_x0006_ õ?£XÎ÷?fùWi0@5gýÉN_x001D_@a_x0015_WA_x0018_`#@ÙÛÓjRª¿³nnëZ®*Àx&gt;Ø_x0018_º6ð?S_x0002_ô-eù?bÃÈ_x001D_8-@ïqµ&gt;¾_x0008_À_x0017_LY _x0006_#@{7_x001E_R®_x0001__x001A_@s238u,_x000B_Àf	*BÏ:,À°ó÷ì_x0018__x0005_@_x000E_/¹&amp;_x0003_Î"Àiö\ñß_x000E_@ÒÒ(ìù¿x~8ÞµÕ_x000C_@_x0006__x000C_aõ$fû_x0006_@íÍÂw_x0001_@¼_x000B_mê­_x0018_À%_x000C_@¾ 9×zg_x0012_ÀC{r@_x001B_Àªû ¬±(ÀU; \Ø_x0012_@¶_x0015_­_x0007_È	ÀP¯ãzØ!@/gõ/Þ+À±_x0018_TÄ+_x0005_"À\_x001E__x0012_è_x0004_·_x0007_@ø½_x0008_(ßR @îÂøX(}_x0006_À6j*iì_x0001_4ÀÙjDûç%_x0010_Àðä_x0003_A_x0002_#À"´4åo_x0003__x0014_À­7_x0004_&amp;'P_x0011_@_x001B_£ä¼2o_x0011_@ºÜ@D/Ë¿,i)_x000B_»_x000C_ÀúJdÔð_x0005_ÀUÛ¿°ñ'_x0014_Ào·¾N+_x000C_@bâKe:_x0018_ÀL|¹Ëù&lt;ë¿ÿó_x0012_Y~"@sâì_x0014_ø­_x0015_@_x0012_@&lt;Òb	@g_x0016_Æ_x0001__x0004_{_x0005_@Ýçö)Àð÷Åu_x0008_#ÀZi_x0016__x0006_F, @ü9nUê_x0003__x000C_@øsÙ_x0004__x0010_@ÊÃ²^@%@Â_x0019__x0019_/_x0015_¢!@­æ[kÁ6_x001F_ÀaqD»î5@áRJë_ð?_x0006_Ê¹Y²ý¿_x0002_Åêö²_x0019_!À$ÌÒ2Ýa_x0008_@`ñ_x001F_Ðþá_x0016_ÀÍ·¸L_x0019_@º¯_x0005_%Àtw­ wí¿H&amp;Ul+ @·YÙ95ª)À:ôu_x000C_K_x000C_@e¹ Dø@_x0012_Àí1·Æø._x000D_@*ör¥³Q_x0018_À_x0014_ðñï£Ç_x0013_@ÞLF¤Ç*@@­Æ'\4_x001C_@(¶_x001E_|Sø¿fR`ý @jN?N._x001A_@¼H!À¿d_x0018__x0004_#×0À_x0004__x0005_Ô¢_x0016_g_x0001_À_x0001_ÌË?,@_x0011_1­Ù_x0014_ó?f_x001A_;z_x0012_Ç_x0014_@8¹9w4@_x0006_¦-*3ÀAéu¬Z¥_x0017_ÀnÃaq¥,À Ùew_x0015_(À¹ß.@%w_x0019_@#õÞ_x0003_a-ÀL+cÍh¼_x0011_Àøñ=eH¬"À'dµl­_x0015__x0007_@ãß^N_x0016__x0002_é¿+k_x001E__x0001_n_x001A__x0003_À1Fv8­_x000E_)ÀD´»B§Ð,@M½ö¼Âåã¿øLòLÀ9(ÀqÚaÜD_x000B__x0006_ÀV©¥W·_x0018_@g_x0002_$l_x0006_2@pú_x0013_y8m5À&gt;)z+÷¿ó¸aWÐ?/\±)s-À¯¾Ùû?.õ=µ$7@Ý*_x000C_ë~R_x001C_@ü¹ôDú_x001C_@¨Üã_x0002__x0004_Ò_x0011_@ÛuÝ:y_x0007__x001C_À(EeÇg_x0012_@@ Yýû6_x0004_À&gt;³)E_x001C_@¯ï£â_x0016_Û_x0015_@¤¤_x001A__x001A_ØÏô¿_x0005_ZÃú¿_x0007_¡,Æº5À 'e¢Z¿Õ¾¤!ô-_x0015_@_x0005_cc_x001B_mY5À½_x000C_¥b_x001B__x000D_É?Jty_ö$@»_x0013_}Ñ§_x0011_@V@è_x0012_(À{ÄGN.6*@Ôwn®(.À+;Éõ0ið¿å_x0016_16ÁI_x0001_@WÇ.£ýn_x0012_@l7ã(¶ý?r"yOÐv)@ÊòÏe_x0003_á?_x0003_[Ä_x000B_@²mMÈõ4(@È_x0017_ïw#@n¬ì¥Â¼_x0017_@æïMdÍC/À)äc©Ð_x0005_À¦Á3¼ À	¾B_x000D_T_x0017_*@_x0002__x0011_ñ?éâ_x0004_À_x0014_ÖU+_x0010_µ$Ào(D£!)@ÑC|ÜjX_x0012_@e¼_x000B_«t_x001A__x0005_À_x0001_s_x000E_#AÓ,@Ný&lt;3i_x0015_@l«lY_x000D_5_x0004_@_x0002_ÂAÏn0@z÷GE¯-Àq,_x0010_#Q#_x0011_@ô_x000C_&lt;PÅõ¿üä	KDü_x001D_@HÂ_x0010_A dÜ¿ÂÛh"ÀºO`"@Èþð%Â_x000C_À=VÎZ¼_x0019__x0010_À_x0003_5ku_x001D__x001C__x000B_@Û_x000F_Àû_x0007__x0006_@¦Ö0_Ñ7-Àq _x0011_§l @Ñz¼Ç?Ô_{ _x0010_z"@võ_x0003_V_x001B_À_x000B_É_x0005_Î[_x0006_À_x0008_{ó"ï_x001C_ÀDKÍÉ_x001C_"@²k¸n_x001B_@¯Ö_x001B_4_x0017_Á À_x0014_©oØÄ±_x001A_À_x000C_üÖ§_x0006__x0008_ó_x0003_À_gu_x001B_n_x0013__x001E_@J_x0015_'/oüü¿{éö_x000B_?D_x0010_À8Á}ç_ô)@psëÑYÑ_x0014_ÀËi6raª_x0003_@M Pì&gt;Ù_x0013_ÀO¢_x0003_í&lt;_x001E_@)ºêú¿	8'Õ_x000D_ê_x001F_@ê£,_x0006_õ?_+_x0011__x0017_¦¸_x0010_@0_x001F__x001A_'_x000E_ @hNUß?¨!ÀÄ¢^P¯8À~_x000C_#_x0001_É_x0004_@Ìhï«Ôæú?&gt;=Íx²_x0014_À!ågÇã_x0006_@;a×À6®_x0003_ÀíÀÛ(a_x0018_À¿WG`Ç&lt;û?_x0014_Êd¥g+_x0002_@Töi._x0007_Ä_x0014_@·R8Ç_x0001__x0001_À¬9ÂÈ_x001D_@ÏÒ_x001A_¦¹_&amp;@ö)_x0005_ã½_x0010_@¨_x001D__x000F_ _x000D_6ÀT°P¸Dá!ÀýjØ¿þ_x000E_@_x0001__x0002_Hè½;`r*À_x0015_û¼äZ_x0005_@ëÀ&gt;_x001C__/ö?_x0018_lãfR_x0015_"ÀnIIÃD0@Ô9&amp;²Ñ3_x001E_À#SÛÜ6!ÀO_x000B_«í¬_x000B_À?ÄçÝ_x0019_"ÀVÃHÀuø_x0014_Àº, Î!()À¥J·Âú_x0007__x0010_@3_x0001_¡²ãB'À|»ë+ì»%Àó¼]Ac_x001F_À{üHÂs9@	R	ùc_x0006_@¾Dæ_x000B_Ûò?{_x0010_ü_x0011_P_x000F_@Öâ rÊ_x0004_Àæuç_x001A_&lt;1À&lt;fÍ¥Ìö4ÀÈ_x0018_ÿ¡*$@_x001C_Ü®_x0012_Ã,@[3_x001B_Èfí%@Oë_x0018_"äò À,}ÛW?Àx\i_x0005_-_x0007_À]£$å_x001F_-Àëdñ#³ãÛ¿ô§ÑPd+@6O_x0017_¤_x0001__x0003_»_x0005__x000D_À_x0014_ ¾ôX_x0010_@#ÙD»k	@_x000E__x001E_8®{+÷?yÂ.__x0004__x0003__x0011_@!´½,éî¿©_x001A_¦_x0003_)éØ?Y#_x0008_%ñÚå¿õ¯ËªxÏ_x0012_À£0±ãç_x001C__x0002_@_x0004_n)Ýé­%@÷Ú$[k_x0011_@#_x001D_P+6õ¿_Ô.ßÔ¿:_x0005_ÖüÆí/À©ó,Ãs_x001F_ÀsjÅg_x0001_w"ÀÆt^C*|µ?øÈ¤B_x0007_@_x0017_ÅhXÇ.À¼_x0014_[ÜËê¿w_x0002_ÒÅì5À`ªt»è_x001A_À"/_x001A_ {0ÀqÆö3I_x0006_À25th_x001A_à%@¤8àAdý¿wGÿE¨Ð_x000D_@¯PvîzØ?}$hÔ/_x0018__x0006_À«~ñ=qºò¿õ_x001E_D»ÒJ_x000E_@_x0002__x0005_¾p_ø_x001E_À.Åt¯_x0003__x0003_@P_x0010_·_x0013_Ó	@ëÛÒÖï$@{Î_x000D_Â_x0008__x0019_À|_x001B__x001C_÷-À&gt;_x0010_Â_x0014_zìé¿	ÆU'@rõ_x0010_TËO_x0012_@'yÂgv_x001C_ÀL_x0018_T]n@à?ªÂ1_x0017__x0001_@gÔ4_x0008__x0016_Àëº ÓD0 @¢¬4ó1Àò-È+¯	@_x0010_3Åa8±.ÀÃÓÑñ_x001F__x0002_Ào¶èHY_x0017_À2â·Àn§_x0008_ÀA©Ø+_x0003__x001A_í¿DêE§ia*@OYÔ&gt;Ï!À=ü_x0006_ù÷_x001A_À¸ÓGð(¾-@6^3n»þ_x000D_@"fu$_x0004_³0@Þ,»þÁ!Àæ&gt;þxh"@_x0010_U_x000F_ÀFw_x001D_È_x0002_1@æÀ$é_x0004__x0005_-*/@ Á_x0003_}_x0011_ß_x001E_À^O_x001D_Wøñ¿'	T[Ú¾ä?!_x0001_Z(á.@w	ï_x001D_î-À²2_x000B__x0018_oü_x0018_@ºüNèjö_x0016_Àî\E,µ%@Lx£.b¦_x0010_À_x0004_KÈÚ_x001D_F_x0005_Àp#*_x001D_[,@A²'«_x0003_3@© ¡±¹_x001B_*@ "_x0014__x001B__x000D_ÀPAê	WÇ_x0018_À)çÚç&lt;_x001A__x000B_ÀÈ²l¼ª @2_x0012_$_x0003__x001C_&gt;%À_x001D_=vÙ5@H_x0014_¼+Ç_x0003_@_x0014_P,_x001A_°,_x0008_@jeÖº_x0014_N(Àâ_x0011_/äòç?|(YR_x0008__x0019_5@ÞO_x001A_ß8W_x001D_Àb·_x001D_j&amp;@« 3x_x000D__x0005_@_x000D_Ke3«&amp;ÀhdÑ_x0002_Í6#@së9Èô_x0017_@°ÙLAÔ_x0002_í?_x0002__x0003_«Ä}0¨/_x0014_@º¤_x0006_^CÓ_x0018_@ô#_x0019_¸þú?ÜèæõÛþ¿_x0005_+í`ØÛñ¿ÈO_x0014_/ò_x0014_@_x0002_Õ_x001B_è¨Z_x0008_@Éô_x001F_àuI_x0005_À!_x0007_Ú=ý_x001F_ÀbÆ«ËQ¼½?`_x0011_ÿÅö7@±_x0003_;oÂ'À_x001A__x0006_(_x0006_ À;@o²_x001D_ ÀÕIX_x0014_ÿ_x0008_@úï_x000C_Vú@ñ?zÿj_uÁ_x001A_ÀÿIÚ_x000F_b`(À_x0010__x0015_¤ô,¹'@öëÅ-»,)Àþ8_x0013_¶_x0019_@+øÀÅ|)@A@³')0@&lt;ù«á_x0008_5@®4IÍW_x0010_×¿¡è4êX_x0001_@ëU¹«gá?_x0012__dnk Àóv»×?!@0òú_x0010_rù_x0015_@hB_x0014_@_"ÀH~Ç9_x0001__x0002_v0@_x000D_ôðÈ¦ç%Àe!_x001F_MÈ_x001D_ÀþCuJx4_x0008_@T´_x001A_èÇC2@_x0012_ÖÊJ	-@G¢¹ÕÓß(À$Û_x0007__x0010__x000F_'@B¦_x0014_=/_x000D_À_x000F_ Ì_x0011_+@£%½ººè?M¿7_x001B_ë:@d_x001E_*Há_x000C__x001E_À:_7Jïª_x0013_@_x000B_é,ó_x0012_e	@`_x0007_°Î_x001F_@üYÃz90@¦V¸R_x000F_dä¿«ù_¤í('ÀÃ_x0001_Í¤_x0002_À(rÙÏ Õ¢?CR2s%4À_x0013__x0008_g¨_x0003_²0Àbùm_x0019_&amp;Àë{,Ù@_x0018_ÀôßÑeü3@&lt;È¡*¯0Àgs_x0007_|D)_x0003_ÀhSÍ_x0004_)Ô_x001E_@Î3or-r)@|j_ò²ÈÌ¿4è_x0001_ó;ÿ&amp;À_x0003__x0005_ò'¨_x0016_"_x0008__x0004_@½»¸-Æaô¿_x0001__x0015_/_x001E_ÀÀ0ÚwI0@s/_x0011_Ï¸¥(@_x0002__x001F_qÛ®g_x0014_@áÈÈy&amp;³+ÀéÜ_x0015_|ü¦"ÀD_x0014_iÞU#@Ô0Èì¤	_x0010_À¶9©Ðçj:À6-Zq_x000F_@^Äîô_x0010_@SJÄ_x0016_ê"ÀÔ_x0018_¾8_x000B_#À6.8 %@Ü«æå?{,À=Kª¼_x0018_ÀoôÓbòä?÷OØüÎ} @¸j0_x0004_çe8À*µ_x0001_?4á'@¥ßÂ£_x001A_#À­_x000C_zÊÈ $ÀeÔ_x0011_þõß_x0011_@8+Ù_x0007_3+_x0014_@K_x000C_ÆÖ$[_x001C_@d¢÷B^â?ØpÕRÄ&amp;æ?Á_x0012_sUt_x000E_À|éÓ/q-@d&gt;Îú_x0002__x0005_Üá,@£ø,òD_x001B_@S` ³/ö¿v×:_x000F_ u @ywí_x001D_º;.@r_x0014_%×C_x0014_@À?*²_x0017_.À_x0002__x0008_°AÆ_x0013__x0008_@©Ý&lt;_x0003__x0004_@% ôZôç7ÀÞðwE¾"@Ñ_x0008_Ô_x0008_¿(_x0006_ÀFVp|Pç!@{:D8_x0013_â	@ãvpTë)@&gt;_x001C_l^0³"À_x000B_^ê¶Ùµ*@_x000E_ümpØPÿ¿1\«ÚÜP_x0015_@mX_x0018_ÇN@_x001B_@í%_x0004_§Gº-À%´~d³_x0018_@V#hmr '@èy¹:Z&amp;!@¬'_x0011_ÿ?èãÅz_x000B_Ñ_x001A_À_x001E_½Ôûut_x0006_@g01èfÅ_x001C_@ø_x0003_ð¸ä(À@õi&amp;_x001A_@$Ô _x0001_î_x000E_ÀK_x0004_·Õ¢¬	À_x0004__x0005_fü²ÉÛ¼Ð¿@à]_x0017_a_x000F_ÀÐ_x001E_Ï_x0012_¥	@$ù^â_x0014_À¢$$_x0010__x000F_Z"À56_x000E_©u_x0016_ÀM~°Ü1@_x001D_=_x000C_ü_x001D__x0001_6@fðÉÝ&amp;@»¤_x0012_ÀI_x001D_ÀþÝÝI+@²X¥(õ'ÀySºàP.Àëã_x0016_6^_x0001_ @.:÷'_x0014_¿ì?÷_x0017_0_x001B_®2À¿Y7÷î¿±_x0007_ÍÔ#&lt; @i4Uà_x0019_øþ?É½_x000E_@_x0005__x0017_À¯_x0003_õÂ[îì¿¼6)ÜS·'À2&gt;òî?§ëj#è_x0012_@_x0015_81ëÑì(@Âø_x001E_º¥$À\[~¾9Ê+@º÷íK_x0012_À$O_x000C_7pÞ¿Ä=_x0002_qéÓ#@öW!§éô?ÞuB¾_x0001__x0002_&gt;ÿ?õô§_x0011__x0005_@&lt;ú!N0@|þ×_x0003_Ð_x001E_À^Óxm_x0019_¾¿_x0003_:"útK_x0012_@._x0014_¤&amp;FI_x001A_@¡¬c×C"*ÀIùºVTÂ!ÀoÄLèÉ×¿V$¸_x0002_ÛÄ&amp;ÀÔ_x000D_b_~!_x001B_À_x0019__x0018__x0010_ä$@At_x0001_~de_x001B_@:Zpö9_x0006_@ÜÊ¨69êÅ¿¾YQÙ$Àv#_x0012_þÓÏ*ÀR¬õäoÒì?`Ü|_x0016_"@*{ÔoÚV @bq4ÑÍ_x0016_@[®c¡*Ú_x0018_@Âyw\Ä&amp;@Q_x0013_þå_x001D_4)Àª¡ÝêÑx_x001E_@_x000C_¯ÂôR_x0004_Àåbû?Í#"@U¼%_x0011_Û Àv !®·y%ÀÄ4E] _x000F_@²Q¦Ìå¿_x0002__x0003_¸ø¹/·Û'@_x0012_Ðéæ¢+À0#³ª_x0018_ú_x000E_ÀTÙ´´_x0010_ò¿í @Ñ_x0015_@ü*zqe\ @_x0010_ß5Óotô¿_x0010_i_x0018_ 	À_x0005_þ_x0015_£#_x001D_3@«â~_x0012_!@³Û)¿~&amp;Àë+òÌL)À_x0011_GBÓD @õ_x0003_Â-"@AÇ_x0014_ö¾*6ÀÝÐ*N_x0014__x0019_@!A_x001C_`_x000B_1@_x001B_1*%ýë¿fòuµé_x001D_ÀÎ·¦o~_x0013_@0 _x001F__x0011_K_x000D_0@_x0001__x001D_L_x0014_,ÀÁr	p×/@Þ!pi3ö À:­8"_x0010__x0011_3À´&amp;Ûà:5_x0015_À[__x0002_Ü!_x001B_Àô%	+_x0005_¡-À_x000F_}·ó@M#@0ªlÝ_x0010_ä_x0018_ÀÖÚYC-D8ÀÎè¹_x0001__x0004_PÝ#ÀR¬_y_x000D__x0012_@çU¿nïÐ_x0016_ÀhùF8)&amp;@Þ_x0010_V°_x001E_À_x0014_óI©óm.@_x0017_V¯Á_x001B_Z.@F®IÓ_x000D_	@àVp9_x0013_$À(¼à1U_x0002_À®ÈÐëÜ"@1å³q_x000C_@£Ê£_x000C_Ài8dËÚD_x0012_@LVíI!*@$Ç $Jî?+îªç_x0001_0@Ô"±³eS0@p_x0003_ì_x0007_ÀË_x001A_,gä_x0004_/ÀDMÔ¢Kô+ÀEº©$+À©_x001D_4_x001C__x0011__x000D__x000B_Àb4ì¸_x000D__x0005_@_x0013_`%_x0008_À| _x0003_ÂÞ»_x001A_À;ýf_x001C__x0014_@ÞqwèÙkß?l¨ÐB|Õ#Àö¤·ac_x0002_À_x0011_!ü_x001B__x001A__x000B__x000D_@Ò{çíWQø?_x0007__x0010_£ÖO|º_x0019_(À4w^._x0012__x000B_@Ñ±_x000F_Ç_x0015_o_x001D_Àq°&amp;ÓäB@Y,mep_x000D_%À¡_x000E_Jè_x0019_@ZªýìKÂ_x0014_Àî%Ód^!@þï:°À_x0002_@_x0014__x000D_ý«_x001D_#Àeì%:¸_x0014_@ÝC2à_x000D__x0008_@dcJ Á_x0013_Àáú_x000C_ä«Üý?ÌDp\Êÿ,@Ñs8ÙÚ_x0001_@3È9_x001D_Bk_x0019_@mÃ~Y_x0010_5_x0003_@æÜà=_x0010_9@jÆ±E_x0010_	_x001F_À%_x001A_%V_x000E__x0013_@æóãÖ_x000C_±5À_x0011__x0014_fc!ÀüÃè¾ÎVð¿_x0006_"_x000C__x0005__x0008__x0004_À»_PGuø"@_x0012_8%É_x001E__x0004_ÀÁ_x0011_Õlöð¿(j_x0012_ú_x0017_@ä_x0011_=b¯X_x0015_À'ÂJéÂ3ÀÒªÖe_x0002__x0003_Ó?.À !ýsw[1@tå_x001C_Ùq¢"@ý_x0012_Z9^_x001B_Àº±_x0015_Z¿_x001B_@_x0003_×UØ_x0002_À_x0001_%ïþh_x0018__x0004_ÀÌÇÈ_x001D_s"@­Éà_x001F_ÀRu{ÿ_x0015__x0012_@_x0010_ÏU4BñÕ?ÍBõ(G$ÀóTôu_x0008_ã_x000F_ÀU¦_x0018_È_x0007_ñ_x0005_@&gt;ëriÆg)@ÓÝpt¤_x000D_@:A|£Fñ_x0008_@PO/e&lt;5@_=¢ßñ?ð_x0007_"ê£_x0005_*@÷þ_x0012__x0005_&lt;H_x001D_@Q_÷f5_x0012_ÀJæÆótI2@5_x001E_YeÂÂ_x0004_@´îÝ_x0014_&lt;Ó_x0018_À4.OÒ_x000C_×*@÷¥JRã¿¶qª9æ_x000E_ÀF½5&lt;ò¿ã%,±,À_x000E__x0012_¡Õ_x0016_À,×_x0016_[o_x0007__x0018_À_x0002__x0003_¶§_x0018_ÂÉ_x0002_+À_x000B_âé(_x0004__x0015_@Ü(:_x0011_hY_x0010_À(ã!¡ÌÕ?m½_x0019_Ð_x0019_%@¿%_x0008_(ûRö¿4ÅÂÇÝ×_x001A_ÀÛ_x0005__x000F_Ã¾Æ#ÀÜ¶h£@_x000E_@eÂãõ?ùWõ E_x001B_À_x0019_àþG_x0015_I0@EzgrÚ_x0017_Àá¸|"h_x001D_*À$Ì(±'ß"À,òZ_x0012_w&lt;Àã_x001F_Qny	Àsdâ`Ó÷¿èÞâ8Ýæ¿ßâ_x0016_»&amp;ÀÔ_x000C_£¡ÞK&amp;ÀÞøá_x0012_#É¿_x000E_A*S_x0010_À¡)_x001F_ª7'@ûgô_x001C_1+0@ê»Ñ&lt;À&amp;@_x001A_?ó¿&gt;	#_x000B_$À/Ø·èôj_x0010_@6Ô$2i)2@Ç!_x001A_áO_x0001_@nßñ@_x0003__x0007_Ôù_x0018_À)¬ï«	3Àê,_x000F_P&lt;7"@_x0005_îÑ°_x000D_Àå¢©`ý¿ÞÎS&amp;Þ'À! YÌ÷_x0001_@4é\|" @vMZú_x0002_uÿ?bÐ?hRJ_x0002_@&amp;0D_x0013_äl_x0004_@ì Kí/Ã_x0005_@¹?&gt;ÆÒE#@}dàn_x0006__x001D_@§õ¹¥¤å=À¯G_x000E__x001B_iß)À_x0002_iO®Ú¿\ïs·NE_x0010_@óÎ?²Ê#@håw$n_x001A_@¼VÕênd0@àç_x0002_T_x0014_b'À?ß_x0010_a$@Õ qËw$@¸ä~µ7W4Àtd|¶âO+@g¹Rî$Àú³ÿ_x0006_ÀHwfÎÄ#@:HFi_x0005_00À8ª_x000F_rÇù_x0019_À¤~¬b¶_x0001_À_x0002__x0003_·*ªàÔè?_x001A_)«9[_x0013_À7³¦ÅóÉ,@}«!308@_x0007_4ìß_x001D_Y_x0017_ÀÎÚZ_x001F_×_x001B_@?'F~k__x001F_@äáÂR_x0012_@Bß\¨»L1ÀDÝ	8%ÀÊ_x0017_Zo8_x0017_@±Õ_x000E_~ò?ý_x001A_¿ëù'û?_x001E_rjHÊI_x0015_ÀNûÊ$Hþ_x001B_@6¼9_x0004__x000C_q/@);._x0008_@[_x0015_@Ã_x0004_@%É$@ëãÅ	_x0012_Qñ?\Ùqü_x0008_Õã?µYSEQëü?0.á_x0001_7ÀlÂ6?öÝ_x000D_À}#r9_x0005_1@§Å_x0013_@r_x001E_)®$_x000B_@táM½À_x001C_¶¿þ¼_x001A_k_x001A_À¶ô_x0014_~Â9_x0018_@ªú¿A_x0012__x0015_@½-°ßÑ³_x0017_@;ÇÓB_x0005__x0006_\í0À~\&gt;ê£%À÷²ÞäN_x0016_@ðSyÔÄ_x0016_ÀÏú´_x0010_þd_x0001_@?f±öð.*Àu_x0004_»¬_x0016_ý¿¨CÝ['ÀöäIú_x0014_%ÀåÙ(_x0012__x000E__x001F_0ÀDR_x0010_ñ\K6Àô¹;èJ'ÀÌm¬_x0010_]'@\_x001D_z®êì_x0019_@JÉÖÿK,ÀïDw Õ`0@n[­hË_x0002_@!¤yì_x0005_¨_x000D_@d'a©9ò_x001E_À¯nñ*&amp;ü?unÈ]H1@*Ðí÷|ÎÊ?r¾í&lt;Æ_x0014__x0013_@_x0018_å¹î]_x0005_Àü¹}~UP_x0013_ÀL_x0019_¸¢,@W*T #Àm_x0016_s,õº?zhëYH_x001D_'ÀÖ£0So12@_x0010_,âJôµ_x0003_ÀMùS6,³_x0019_@_x0001__x0002_¨n_x0003_ÞW_x0012_Àt/g»¸_x0011_@ú_x0014_Ù5_x001B_ßï?IEúø1!@¦5ÚA¸ÿ¿.G§&lt;öê4ÀªÞ%2_x0003__x0013_*À@:áº¤×2@5øÙh¨_x0013_ò?óÝAö_x0019_ª_x000D_@øVµÝR_x0008_!Àzëå&lt;°Ó;Àyâb]9%@,é_ùC2_x0003_Àù0þFtò?~?C!@.6úol=@ËT_x001B_\¾.Àu)_x001D_À`_x0014_ÀØ÷&lt;È_x0010_ç?Êñê¶?î_x001A_ÀVb¹_x0005__x000D__x0002__x0019_@Hzg¸¸Ã%ÀLv¦ñ\&amp;_x0012_À_x0018_ù{p¸¤_x0019_À¹F¬cP_x000E_@_x0002_ìIs_x0007_ð?_x001B_PßD8_x0014_À~AuÐ=_x001D_ÀE.=&gt;V0Àyè@x+@|»ß_x0007_	_x0005_ß,À¨_x0004_%kM1ÀÞ_x0014_*_x0007__x000B_3ÀÑ¨	ª4_x0008_'@Xa_x001B_Þ_x0013_l0ÀR%=·_x0005_´õ?ü¤_x0018_¬ÄB#À¾_x001A_Bû)Àë/]_x0003_g¬_x0010_Àý_x001D_X7_x0014_@Ô](p_x001A_§ù¿æ0úçâ_x001C_@&lt;w±VÙá2@öÔÇü@D_x000D_ÀÐÄ¾)g4@½_x0016_S×&lt;$_x0018_@â_x0007_ãsãSÚ¿J_x000F_þ}Áó?_x0006_JüHy_x0010_&amp;@¯ïñyR)ÀP_x0015__x000C_Ð$ÀÜp9w_x0002__x0010__x0013_À_x001A__x0013_JºB/@®Õw_x0019_ºÆ?i_x0013_6òÛ¼(À#ë_x0016_¾O¼2@½°vZ?h_x001D_ÀoÌ}jæâ?!g£_x0017_¦ @Ý¥è_x001C_Î0@`)_x001D_ÆLP1@TY_x0001_°p5%À_x0001__x0002_\ÀÂ&gt;g&amp;@ÅßfÛë@ À÷i[_x001C_üî'@»õ±Ð¾½_x000C_@÷`©ç À*Þ÷Jf_x0011_@&amp;M&lt;lAA_x0012_@Üv8Òÿ½_x0014_ÀÙaÌt_x0006__x0014_@	Ð+o_x000F_4ÀXe_x0007_\Õ?_(¸­ÛÃ(ÀÞ¦ÜEeó¿9-e_x0013_¶0è?Â&lt;_x001F_|_x000C_@|f"_x0012_Íò¿÷Á#X£R_x000B_À$ØDî_x0002_ó¿{_x0010_¿¯#À_x001C_ß°_x0019_+_x000D_ø¿P_x001C_ZêY_x001D_À:è&lt;È_x0018__x001F_À­mÌý?µN}_x000D_³«ñ¿ëÇkÍ_x0013_$@òýç÷Ð1	@&lt;û1+ù(@JqÛð$^/Àâþ_x001C_J¹c @SÔï÷_x000B_À&amp;À_x0016_ÚgÐ	Àãä__x0003__x0004_^[&amp;@øôtï\è?ÀJ_o­Ð³à?_x0013_ùv\Ü$Àe5	7_x001A_2@÷eíçP_x0015_ÀÍ´£,ü)5@Ízû{U"À_x001C_ñ}(_x0008_"ÀÑ7ÆYÊ_x0012_ô¿öVáLS_x0007_À_x0007_-Y?I!À_x0014_³Äå]!À`øñRæ£_x0002_@_x0004_Z_x0001_uÍ!@êÀU_x000F_	-@_x001A_ýV!_x0008_¿_x000B_l_x0011_1_x0018_&amp;@¨_x0010_7_x000E_`31@¨J1\°_x0011_@"w¤«¬`Ò?ÊµøÎ_Å?&gt;á_x0010_q"þ¿_x001F_åO#_x0004__x0002__x000E_@ØokÀ:_x0008_$@¶Ú?­%ÀgúHÂ_x0011_f+@2q_x000C_ "O_x0002_Àí! ´?1À¤Ã_x001A_¬ó_x001E_@ÛZGÚ45 @HØ_x0015_E³Ã#À_x000E__x0011_`ÇÇª=ù/@d÷_x0011_ÄÄ Àøé³¦G%Àó½}µ_x0017_Þ/ÀkzOX_x0004__%ÀÒ(Uó1@)/	«G_x0005_$@½"_x001D__x0002_K_x0015__x0012_À:	_x0015_¿U_x0012_ÀlÂÃò6ù¿¹ÊfÓ_x0003__x0015_ÀT¯Ú_x0011_õ_x000D_÷?G_x001A_Ï8Î-@:ª²-b_x0014_À_x0001__x0004_R_x0004_®_x001D_ÀNw_x0001__x0003_GÈ?Ö¨¶´_x0012_ÀtÙh_x000B_S_x0010__x0010_@h[cl!ÀMS_x000F_[Õ¿.¼@è&gt;_x0019_À+«g8²ÿç¿¸{n¦_x0005_Ï&lt;@#æu­_x0008__x0016_@g_x001C_a®tº_x0006_@_x000B_Ùf_x000C_&lt;I_x0018_@g}¦:_x0010_ÜÆ¿èîG_x001E_-@8Ý_x0014_e_x0007_@õ»_x0007_ÅHN$Ào%ô§ î_x0001_ÀnxÉè_x0002__x0003__x000D_ÿÚ¿_x000D_¼_x0006_%2@Î_x0015_&amp;¨wÒµ?_x0007__x0001_k´ç?ÏEdâw¨2@*&gt;_x0010_e_x0011_j2ÀÑßÉd61'@û·÷_x001C__x0002__x0001_þ?ÂHÚmG_x0016_ÀÅ Í_x0010__x001D_À__x000C_*/B=0@#µõ¤_x0015__x000D_+Àôú~Þ_x0015_@bÐ_x0004_=²"@?_x0001_°SÚ1À§|§W«¾0ÀLUnR_x0012_B_x0017_@4Çý_x000E_µî*À¬Eü_x001C_åa!@ö9wm_x0017_ü8À_x001F_fxÜ_x0018_Àõ@5ëaÆ_x000C_@Å¡É¸ÔÕ¿_x000D_­_x000E__x000C_«m;À	í&gt;ø¶Ë_x0010_À_x0018_°_x0010_2ö_x0011__x001F_À{Éî-À Äîë?ª_x0019_µb_x0014_0_x0005_@JêB6_x001A__x000E__x0014_ÀÍÆùx!(À¯H®W-þò?_x0008__x0010_b_x0017_»T"o'À²¹Ó¥3_x0002_À´_x000C_	¯§c_x0019_ÀM_x0013_±Am_x001F__x000C_À"_x000D_0Ï_x0015_y_x001C_@yç_x001E_ø¤_x0015_@pgë_x0007_"_x0016_@3_x0003_â²_x0006__x0002__x0012_@¦Á£á½;@ÕîÆç_x0013_@âÜþ²ëÎ_x0017_@3_x000B_w@)Àlfz¼÷g1À6ÃgXô_x0007_À¦»ûaE+À_x0004_¨·_x000F_/_x0016_-@_x0014_õ_x0007_O{_x001E_À|_x001A_FsÊý_x001A_Àb¼6B*6_x000C_À`_x0010_o.Vû_x001B_À ©K_x0007__x0003__x0008_@¥ø!'+@ôDf0÷¿JDPÓâ,'@HâIËG"_x0002_@O_x000C_UK{_x000E_@«ëú_x0004__x0013_õá?U|_x001B__x0010_@6MÊæO/_x0007_@D­&gt;ùu_x0001_@mìé_x0005_¶~1À2éÊ_x000C__x0003__x0005_S6(À¾'m!_x0012__x0004_õ¿äT_x000E__x000E_Kí¿&gt;å@!(_x000E_@ßR_x0018_ÖÅó_x0011_À¶ÿCl3_x0013_ÀQÂt°Z_x001B_@_x0019_Èõ_x000B_(&amp;_x001A_À 4_x0004_UÐÝ!À·×jº»!@($cÝ_x0013_/_x0015_@hï_x001F_YÏ_x0006__x0005_ÀG:ãÚ\eû¿Vz_x0006__x000C_¼+@_x0004_2M®Æ_x0007_@ìñ%ß_x0001_ÀB÷ZhÒ¹ @» Gí7Û_x000B_@X_x000F_&amp;Ðe_x000B_(@¤_x0016__x0012_ùÙ$@fMcE.²?ßÿ=ôðr+ÀT­Æ3Â+@ÿ?I~üÚ_x001C_ÀÙ_x0016_pXNÛ_x001D_Àù18|y_x0008_Ànmâ_x0008_§%À¥v{rX	À5_x0001_oþìñ)@ïI_x0002_?²#À_x001B_	Éþû_x001F__x001C_@v²}aW$_x0015_@_x000C__x000F_ÏË²¨b²_x0001_À®ZÃ¯7P_x000F_ÀöÿõiÅ_x0010__x0015_ÀÂp¶Å¿ñ_x0019_ÀêSLòÅø_x001C_ÀS:ûÔ_x0013_À_x0012_8_x0015_V÷Îð?&lt;[ÃVP_x001B_À_x0004_Ñv_x001F_¾_x0006_À@µñÁ¹!_x001F_@¤òþ_x0013_Lö-@_x0011__B¨p_x0018_Àl Jü^-@ÆbâÂEô_x0018_@Øae¯!$@É©û8Àòè?ô³'Íü_x000E__x0019_@_x0010_Ùy_x0016_¤9Àx_x001B_¸Ö_x000B_Ô%À´jp&gt;ç @J_x0006_êh_x0010_a_x0018_À.×&gt;_x0005_.±ò?l&gt;®u_x0004__x0007__x0011_Àlõ_x000D_Ëí_x0011_Àfw\Ókc1@²_x000D__x000E_@Ê_x0016_Àz&amp;ÆÌ_x0018_&gt;_x001D_@+t©&gt;0@_x0008_É´Pâ_x001F_&amp;@º²2¼_x0003_à	À_x0004_DWFÕõ¿ð_x0002_u_x0001__x0002_²_x001E_Ú¿ÒÛÊod_x001A_$ÀC_x0003_ÃÇ.0Ài±j_x0008_æá_x0008_@q,_x001C_ì¡&amp;ÀJIkc¹_x0017_À_x0004__x0012_Ñ_x0007_B65À5KNDèñ?l&amp;Ãf_x001D_&amp;@8»_x0016_¤ü ÀvykãÛ¨_x0002_@9~ÔmïÖí?_x0018_^a¼@Øî¿|{åªzÊ!@m_x0005_'·¦¸?E»18ü¿æ&lt;·S_x0019__x000F_+@fºª_x000F_íB6À_x0018_I";©!@¬@Ö®6	@ êu:_x0012_@ºòÝ.ÐÙ#À_x0006_ñ_x0005_Ø_x0006_"@1"ç_x001A_Y_x0011_Àû_x0002_eççº/À¶ËðÃ_x0010_Àcb2g_x001E_@Ö!hum_x0019_%À¶CÌþ?0ÑHö2Ç$@N¬ù&gt;[_x0008_û¿·;CíìÉ_x0005_À_x0001__x0002_Ì¡_x0001_m_x001C_@ºhRæU_x0017_@_x0001_ô"æ&amp;@ÖäS|_x0017_ÀÉÌÚiþú¿TÜÑuò¹¿Ñqd¾_x0015_À²ncY*À_x0011_îOI±«_x0015_À?ªÔ^6_x001B_@²®¥Hhí_x0010_ÀÅÒks_x0003_£0@FÌ_x0005_5_x0010_@lLÔEþo_x0012_Àç|	pè¡_x0015_ÀÂÅÄ_x0002_ÅÃ,À_x0014_$ß%Àå4@þMüÂvÎ_x0011_À¾u]_x0014_{e7À¾ß_x001E_A¢I(À6Æ±_x0017_q_x001B_À_x000E_PÆV®¢2ÀÍYFµÐÒ?ìùù¹û2@8[çÁ_x0005_ð"@¿ÌY¶_x0011_;@_x0008__x0004_^=«?B#æE[£/Àýb¼ÍÜê_x000B_@ÂÊ¶¼Àõ?_x0002_²\ãï_x0002_@M_x001C_¸r_x0002__x0005__x000C_ªã¿Ò9Ç4-5_x0010_ÀØ&lt;eÒv_x0016_À4v_x0012_0P_x0002_@-ñÞ =_x0016_@Ï_x0019__x001C_$è*_x001D_@_x0016__x0018_,_x0015__x0018_[_x0011_@LX@¾Ã×3ÀÐ_x001C_/_x001D_¸%@©÷i&amp;V(À26Ý`Qú?§;{Õð¿_x000B_}i°T_x0012_ÀzÕr¿KÈ.@_x0007__x000B_ëx7_x0001_Ñ?´z!`_x0004_À_x000D__x001A_n¬]Â"À½m0-@\_x0003__x001C__x001E_êÿ$À;²9Ö*1@¦ümÑ(ÀO_x0017_ý}_x0018_À_x0012_Ýs_x001B__x001A_@º[2Qóg_x0006_À_x000C_±f û!ÀÝî_x0015_9$_x001B_@Ó8o_Yp_x0015_@j¯_x000E_±Á¦)À_x0015_Ú_x000F_PN_x0017_@ò@ï7V3@_x001E_ÂZ±_x001B_°?_x000E_²+I4Sò¿_x0001__x0006__x0015_RØ_x0019_X}_x0012_@£Ô«@Ü?Õ+¼_x0007_t0À~ó|úÕ~_x0005_@_x0006_g_x001A_B_x0012_&lt;9À,³lã¸5%@_x0005_Oý_x0002_%Ã_x0003_@¡_x0004_Id¸Û?æ\½_x0001_WÛ¿É¨_x0019_é­õ¾¿cKG_x001E_C!ÀDøYZ8_x0017_À_x001A_6WæÐ+À®AY	ònñ¿ÄjòÝâª_x001C_@_x0006_YWZ#_x0018_@¬m¡_x0001__x0006_Q-ÀØWyÏ_x001F_@_x0002_3Wöw )À6m6Å¶_x000C__x0010_À_x000F_±²_x0001_]Ã_x000F_@à_x0011_{zaZ_x0018_@`ö @¾Õ¿²0_x0008_Àb¹½3,_x000B_à¿-§Øaº*ÀïI¢_x0011_»'Àõâ_x000D___x001B_@?¾#¯_x0004__x0016__x0011_@*ç_x001C_°ü_x0011_@Ú_x0003_U¦_x0005_ÀQÝ|	_x000E__x000F_#0À µøùO_x001F_þ?E¤-_x0014_À_x0012_.¼¨_x0006_%@qÀRß_x001B_#@yaOð@á?ç"Ø¡N)@É©Í_x0007_Êö.ÀríÓä_x0013__x001B_@ö|EÒ¡[!@_x001C_Uff50À(6V_x001F_Ö_x0015_#@+_x0010_¶-¿D_x0004_À_x0001_8ÒÙ_x000F_¢"À^y¿)_x000F_@C|Æ_x0008_§ö_x0010_@×7_x0017__gk Àô;æ¿·_x001A_@27f_x0013_¢ô?_x0014_üü*_x0007__x0003_À(9áh_x0002_]_x001E_Ào_x0008__x001B_\_x0008__x000E_ù?Â&lt;à­Ô*@_x000B_7É£»K"@°_x000D__x001B_ø_x000B_ÀüB6ÕÏu#@Ö_x001E_àaaþ?-Ï)_x0012_+_x000E_@_x0001_+è-Ëë#ÀÌ_x000C_î²X_x000E_®¿2A`D_x0005__x001C_@vÀÂÕjo'@_x0001__x0003__x000E__x001A_ò¢ÀÍ(Àüª®³O%ÀÂr¥¥ò!@9y¡Z_x0014_Ëá?»@DàR_x000C_ÀIÑkª.#À_x0010_Ç».ÅÒÑ?Ê{ÂKLï!Àps_x0015_\c·,ÀÅ_x000B__x000F_wµ¢_x0004_À_x0012_IÛ´iÍ_x001A_@àäË¡]Q+@)ûýäD_x0018__x001A_@¡_x000E_"31©ï?¾_x0005__x001C_4÷µ_x001B_@Üä_x000E_&gt;.À(ÉwR (@_x000E_¿%ÔÂ"@pÈ©~úB_x0007_ÀSÇ»CÑ1@½_x000F_i©Ï1À­û¶íc0)@ 0)6än_x001A_À?_x0005_K*"_x001D_Àw\_x0010_h×(@ÉAàÂYv'À\­Ë_x000B_ùú	ÀÚ-H±õ(@ë_x001B_êÍ_x000D_¦ò?l_x0002_/_x001D_\z_x000D_À_x000E_:Õìÿ%ÀVI_x0008__x0016_~µ_x001E_À ?À	^xí?yL?1Ù+À.,Óö%Àwô_x0013_D_x001C_í?_x0012__x0007_i IMì¿¨ÙòV)_x0019_ÀÛô`C0_x0005_°¿fî_x0013_£^_x0004_&amp;ÀZT_x0010__x000C__x0001_¸&amp;@CMÔ;Ç._x000F_ÀI_x000B_÷ÀUW_x000D_@½_x0003_Îµû_x0007_À_x0014_¾çË"@!EÖ¼1_x001C_"ÀQ_x0016_ú_x0005_u"@âä_x0011_å¤_x0006_ÀÑ¸mÃ½¼+Àµ%_x000C_J	ÀqXÎvaå¿Paú_x000C_Â_x0013__x000E_@`ç_x0007_zÜ_x001E_@­.;_x001D_Í+(ÀµÒ%*¹Ùè¿h@ÏÏÎ_x0006_À_x000F__x0011_åÑ_x0010__x0002_ÀsÜ_x000D_&lt;f_x0018_Àº5Ïº_x001C_@Ú­êÖê@6@ÔýA!á_x0013_@ÜGgÝd+_x0004_ÀTû_x0015_y©(À_x0001__x0005_±ËR_x0013_Ô_x0005_&amp;@5O_x0012_eµ÷!@îGR4¸â"@UXZ¢Ó"@ Ù«¨:Ø?_x0012__x0008__x000C_h_x0016__x0015_À|_x0003__x001F_OQ§_x0004_ÀA¢¸ù9ð_x0010_Àú_x0003_¤_x0002_fò?r{»qÃù_x0002_ÀøÌø_x001E__x001A_d,@ÄMX©^_x0015_À^y9"ùV_x001C_À@ÓÊêÏ_x0004_ÀÈ_x001D__x0008_k\6Àh=Â¹_x001A_À_x0002_Iã_x000B_F_x0002_ÀgÎAÔ_x0016_!Àteôn®Ð#@®ÅÙ7"1@7ì6?_x0019_"@+A=Ñs1@sÊâµÇ_x0001_@.Ëë¿h`%À:Í2³a0À$6A_x0015_åÈ?6_x0002_=5À_x0012_C£rG_x0011_ÀºÎï¾_x001C_@ëK_x0002_°u_x0010_@_x0005_7cÒõÄ¿qÏ­E_x0006__x0008_£A_x0011_À²Ä¬Y¯ä¿í!,ÝW¤¿XpT_âî_x001B_@ã¥y_x001B_Ò_x0007_&amp;À_x0005_Wëâû3 À:¶õ5Tá?c1_x0016_Ö*:å?ö];ø¡þ¿iÿE/õä_x0016_@ùÀÏ_x0015_z_x0011_À_&lt;d¨U&amp;@³~¿WÙè_x0018_@\_x0013_ßÃ±_x0010_@Õ_x0002_ugð_x0015_À_x0002_q¡Ô	.À3w 9É|ý?Ú_x0016_©0_x0015_ÀÅ%=_x001A_i_x0003__x000B_@ENÝpmi3ÀlëNåÏ	"ÀlÕ¯Yo3_x0008_À_x0004_B½]_x0014_h#@¿¥fÎs_x001F_ó¿_x0012_©_x0001_©²_x0006_$@ÆJ2$Ú_x001E_@ÁÑ¾|â-À_x000B_f½;Ç£_x0016_@þÑèçÅ%@ûl\*_x000E_)@Î_x0017_`÷¥!_x000E_@³ìeÿâ_x0003_À_x0001__x0008_$_x001D_­71·_x0001_À\ßíBmè_x000D_@_x0008_1¶í_x001A_ÀÅP'~~(@$U"jÄÅÿ¿:u_x0004_ÛÛÿ¿ÿøû¦ À_x0003__x0007_+R_x0002_Qï?j 'YÿË_x0014_À-m_x001F_@ê;áy_x0012_r_x001F_@Êu,_x0012_#_x0015_@dL_x000E_vi.!ÀÛeÅ_x0010_@N²¯_x0010_tü¿Ô_x0014_ö_x001F_À"ÙW_x000C__x001C_@Ü¡ßkò¨3ÀÂ²2µ&lt;õ$À)KtÑ§Ñ_x0017_À	Z_x0005_[a	À­ZO1Ñ_x0019_ÀÌúKÔ6_x0011_@_x001A_cÔé¿mörÖ4V_x001D_@[·BÐ(_x0016_À÷_x000E_0_x0006_î?Û+ÎxGî¿_x001E_ÿ_x0013_,º_x001A_@Ô[w&lt;td_x0016_À¤¦7ê¿Q_x000B_$_x0010__x0003__x0007_ý_x0004_À2jÞeF_x001E_À/hòù¼$ÀAo8_x000D_z_x0017_@Õº¦_x001A_¿_x0019_ÀÜRÈ_x0011_îò¿ºÊ/Å$ï_x0007_Àâw]X!__x000D_@Åê_x001E_û,ÀÜ÷Gd®¨1À_x001A_¶òq©ä*À_x001C_÷óMÉó"ÀnlUA_x000D_î_x0001_@n«R±ã1@©³ªÆî-@¨QÇ_x0014_ò)ÀØ_x000B_ÉÚf_x001C_@_x0005__x0006_A_x0017_¯_x001B_@_x000B_ey6(ÀÚCÕRÉ_x001D_@×­_x0017_Qcë.@q¤ç²y,ô¿*ÀÚÙ_Ö?P(.xÒØ_x0006_Àö_x001F_!ÀTÜöÔIQ_x0010_@ìÚó¥_x0010_3+À_x0014_ñO_x001B_'_x0002_,À¾üC_x0019_@èÀHÅ&amp;ó_x000C_À¬Ñ_x0001_§U_x000B_@þ]º@d_x001A_À_x0003_	w¸¼â_x0007_@( Åuì_x0018_ÀÀ|_x001B_5f("@?VUs_x0019_-ÀCÀnw=$ÀÏ3Ès_x0003_À_x0011__x000E_©4_x0004_+ÀÞûõ¡Ü6À¤ã_x000E__x001A_`9ý?§w«Åì¹_x0002_@Ì*_x0006_©w 3À_x001F_´Ð9ü3Àß]¨Rî¹?øÉ38_x0008_ô#ÀüW&gt;_x000C_R/_x0019_Àÿ_x0012_4O­_x0005_ÀÈzÿG_x0011_ï_x0012_À_x0017_ì¼.__x0008_@àÅ¼n_x0012_´ @ïÌr_x0019_{_x0001_À(§%NiKþ¿Ö«|3È_x0019_À_x0018_À_x001F_ÆÓ_x0005_ÿ?ßV°Ú© À]û_x0011_©âS$@î½å_x0002_å_x0010_@?ýct¡0À°XÝ)Üh*@M÷	Y}_x0011_ À_x0005_R½RIç¿_x0019_Ë_x0019_u?u_x0019_Àu)²®_x0007__x000B_ù¶$@Á,4Î4¾_x0013_À_[{_x001A_Xè_x000B_@e:]_x0003_@Hî¬_x000C_¼Øø?_x0010_^(Dü÷_x000C_@ÚèÜqN¶	À)xDeiç_x0002_@èÿÚ.å?_x001C_.A.ìã"Àò_x0010_ul(#@%_x0013_¦áô*À'ºYò%ÀFó_x0001_R70_x0018_ÀÛ÷hßy°"@;_x0019_3_x0004_@_x0004_B_x0006_Ï¬Þí¿Xê4Âx_x000D__x0011_ÀÜïOÉ7÷_x001D_Àc`Ú_x0015_Pþ7@ãÌæçð2@­I¼ß´L%@ÜëÅ¹Ð_x0005_ú?¯9&gt;_x0011_@V_x001A_ 1º_x000D__x0019_Àà±^_x000D_	À6wêÉ °(@Q/_x001F_ò_x0008_."À_x0002_Ö_x000E_G_x0016_@_x000B_[C_x0017_õ,Ì?\Í@§d,ÀEÂµ6@_x0004__x0010_ý)ÜO_x0007_~_x0002_À¬[_x0001_´¥_x0014_À´H_x0006_R_è5@hòÓô¹U_x0016_Àõ0ì"]0Àdzx	_x001E_@_x001E_Þè¹1@_x000C_¨F_x0015_@Nn½Y_x0003_5&amp;Àu_x001A__x0019_m!E	@@ãrê_x0002__x0008__x0002_@VOQÚ×_x001A__x0014_ÀïSµK _x0004__x0018_@/ÏM_x0017__x001B__x0003_	@y¬¾_x0014_kí_x0012_Àv+¬_x0008_ñí_x0016_À_x001C_"&gt;_x0001__x000E__x001B_@_x0003_Bhs6@¾QÆ¨.0@Ò_x0011_?Db"ÀÔ_x001A_~P_x0010_)@_x001C_¿ï!º=_x000D_@ë×4_x000F__x0014_@ï½Â|¡á¿ª¹À*í&lt;_x0001_À·_x000B_@_x0002_Ø?J* eê|=À8ãæMb_x0005_À_x0018_+Ìtø2_x000E_@L©@_x0004_Øø'@Qæ`Â_x001E_.@æ¾V5_x0002__x0003_¦Âï¿_x0001_#KYN¦_x001B_ÀNr_x001E_Lé#2@_x0017_á`8i_x0014_À :^¬;(@°ô¾ÚC?÷? ¼ÐÂ_x001E__x0015_Àq­IB»G+@S±[ï*«_x000F_ÀØ_x0013_&lt;Á](%@YÞ^±y+À8éõ®ñ_x001B_Àµ\_x001B_Éq_x001B_ÀjÙÈx:_x000B_ÀÝ_x0006_ß=Aó?_x0004__x0002_Å_x0014_Ö_x001B_À9ô~_x000D__x0015_Î¿_x0016_'PôÑÏ.@_x000E__x0017_§¼'ä?#_x000D_[Ë_x0002_@6ÉI»}_x0004__x0012_@'s_x0016_¼&amp;¥ @=ö_x0013_þÇ_x001F_Àtj_x0013_8Ò?U;i_x000C_ñ_x000D_#À_x0010_LÑ_x0006_eL_x001C_@=_x0003_oà_x001D__x0014_À_x001D_~rCÂ_x001B_À¦]]5U'À"ÿ_x001E_é«_x000E_Àâ_x0019_¥x_	@&amp;_x0002__x000B_»X_x001E_À_x0006__x0007_°Z#©5£(À6w_x000E_Ü¨÷?áÞ¾»[×_x0014_@W_x001E__x0011_X&gt;_x0001_@íí_x0015_á_x0008_Y_x0016_@_x0004_9W\*_x0005_)ÀÀÍéÏØ"@æ'§,_x001F_Ë_x0002_À¬é\@	Àní÷r/K_x0019_ÀD_x0002_Ýî	À f6^_x0012_u_x0013_@_x0003_°_x0001_B¯ÜÃ¿HãÇdî_x0015_À__x0013_ò_x001F_/_x0016_À{=Úâ]0À6_x001D_ÆuÃK5À+EÄ¾J1@ç}¹_x0016__x0007_è_x0005_@Ù®äad2_x0017_@_x0010_µÍ2_x000F_U4ÀôúO¸Í*@°ÓûD%À@mI×3@_x001D__x0014_TÄ6J_x000D_@çu4qGø¿â´N%sÇ	@k_x0006_«æC"@îË5¤ï¿e¾`»Ï­_x0011_@_x0012_õü¥ÔÕ$@_x0003_÷}_x0002__x0005_Å_x0013_ÀÝû±çnþ¿~5ldÓ$À&gt;]Û©IRú¿]m|_x0007_È_x000B_!@¡ú_x0003_(eó¿Ø®!øÓ_x0002_À×Ù¿_~!@Vçbhÿ0ÀYþÚ0ì°_x0008_@t]§)_x0013_ÀØµ9!»á_x0014_@3ú[õÉÜ¿I«º4{)Àª«h},_x001A_Àx"ÃéC_x001A_@P_x0017_7à}+@_x0008_[_x0014_6Øy_x001F_À!_x0014__x0013_x_x0008_J_x0001_ÀÒ Ìv'@cv´¥/5ÀÞ±¯È_x001D_©_x0018_@L*_x0004_:È À õt}h_x001F_À´|ehD0Àh_x001F__x0004_¹-_x0016_@VìÌ2Ù§_x0013_À_x000E_SÝë±kó?_x0003_4drRï¿ÅUèJ_x001D_À¸._x0018_VúT1Àëä4èA¼_x001E_@_x0001__x0003_±#Ù_x0006_ (#À²Ù¢t5M*@¼2ªÙ-g_x001F_@B£ÓÆz¦_x001B_@ä_x0007_zÚ_x001A_ÀoÜQÇ_x000B_@·õh'¯3_x000D_À\¿Ø.üÕ'@ÉáKõc_x0011_@¤e_x0016_=)ÀÚ=F¦ú"@Þ_x0005_8¦_x001D_@_x0007_£_x001D_ö/L_x0015_@}¡;^z&gt;À%B[S1@ÈWÔ +À¶_x0015_ÅR_x0018_ÀNQØÐ/_x001D_@_x0014__x0004_z _x001C_5_x001F_ÀoØ«EáH_x000E_ÀÎ£*~Ú#4@Ó|o_x0002_³z$À_x0002_ÚíÙc`_x0015_@´ï¦æ(@_x001A_IYkd_x0005_ÀÉ&gt;Ø&gt;î_x0001_@czµ+é#@]kíEÃW'@Z:µ7p$ÀãÏÇ³*§_x0002_À@°w6_x000E_ À¶|Â§_x0001__x0006_6*À3n_x0005__x0016__x0019_'_x0017_À_x0004_Ø»m¥¥'@«_x0013__x0008_ý ,@HUÆÒøÌ1@ý°_x0001_?ß3À{ÆfÃ_x000C_ð¿¦T("ÀÈÇ2Y8"À¸?ZK·_x000F_À_x0001_Àè_x0019_Â}(@:8(?_x0003_Ññ?_x000F_lül·+Ò¿Ü½ÒXù,À·§=eòý¿µICÌõ¿ï_x0007_»er_x0011_ÀÖ3BÛÓ?#?È±_x0004_Ð?;ËØ¥¹_x0014_3À6(kúÂP_x0016_Àoç÷LåP_x001E_Àè6Sq!_x0014_@»_x001B_Jûã_x0018_3@åÈ_x001E_0_x0012_@¹Ï%Õ+	1Àä­â_x0008_)¸_x001E_@Æý¬óAö¿¹_x0002__x0010_îð3À_x000F_»ë{_%@Ó_x0010_p3!@ô¢_x001D_lë?_x0004_	âÅ_x0013_8¼¾ @ÈF§_x0001_¿#À¨è_x0004_p_x000C_Í?&gt;F¿Lßº&amp;À_o°2G_x0012__x0002_@_x0008_Y_¸Ð°	@Fué_x001D_À_x0016_&gt;5­%¯ ÀÉ_x0007__x0018_*_x0008_ß¿_x0016_¢4þ7Àçl{_x001B_4x0@;_x0005_T£#@_x0017_è_x0005_SÞÍ%@||¨ue*À_x000F__x0017_Ó_x001B__x0008_À0µ½£Pê_x0014_@³bH¨_x000D__x0012_ÀÖaxù1ë0@:¼p_x0006_ù_x0008_Ý?h_x0011_nnÂ)_x0010_À_x0016_öõ¥¾)@°ñ_x0018_W#Àìñ¾g2A*ÀâÖþc_x000F_1À©0îxï¿oøï¨¿6@:kÀ_x0018_íº7Àîq¡Ð^p_x0003_Àã_x001A_5_x0006_&lt;À_x0008_¡Ó¥Òd_x0019_Àr8(^´)9@_x0014_¡Ù_x001C__x0001__x0002_9ê!@!:?ù±N0ÀT+&lt;:j®+@üs#Î_x0016__x001E_Àä(&amp;¢Ü_x000E_Àî9aK×Äß?X¸À_x001C_S®/@:_x0017_äó_x000E_Ó0À}@é&lt;`é_x0017_@´è»4o_x0015__x001D_À_jô)(ä?®ï_x0001_ìÅg_x0011_À©_x001E_ü_x001D_Ç4@ôiPF_x0013_ÀËI¥@_x0019__x001F_@¤«T­_x0007_À¬ë¨xì_x001B_ À»"oÏÎÑ_x0012_@:¡V¢x_x0012_)@-ÝL¿FÑ#ÀGÎ6ß¤í?ÓFCPZ¯0@Úk¨@3@Õ_x0013_ãX_x0012_Î_x0010_@&lt;}6¯-l-À$_x0004_I%(*@¢_x0018_[Íüþû?Üé¿)@_x000F_§?¸«A×ë¯_x001D_Àb`ø&amp;@cFØ_x001C_:@eB·]¹2À_x0003__x0006__x0016_JÃ1M_x0008_2À,l_x000D_Ö_x001D_0@_x001B_qGÆ4($ÀpR_x000F_Á_x001D_@·ónäl1À®LÉsëÌ4@µ®Ùwû?igÄ=ü3×¿Ù|±-_x000E_2_x0013_@sº_x0016_RCi_x0016_@)_x0013__x001B_CÑ/Àyc_x0013_m_x0002_À1@-¾ôS_x001A_@&gt;± ]Ë$ÀÎa|_x001C_ù_x0018_$@`å`J_x001B_@_x0016__x000E_'£¸V0@×²d­#6À4bþü5_x001F_@ÝçØ6£_x0018_À¦KêÌØ_x000F__x0011_@õ+»-4_x0001_À·Fü}±_x0001_@ÛúÁáks$@þa¹C$À&lt;_x0005_VÀ_x001B__x0011_À×¡qcÑ?ÂDSí_x0014__x0018__x0004_@F	cÛÅb_x0012_Àw_x000C_¤%%ñ¿_x0012__x000F_³&lt; ù¿_x001C_±_x0002__x0004_Ño_x0005_@NWÎ_x0010__x0017_@ÐÜ~sVÉ8Àp4Öv._x001A_ÀÐC¤_x0017_Ú_x001B_ÀT¡ú·S@_x001E_À.Òt___x0012__x000F_@ù=_x001F_@ÎÄ^iô_x000D_À_x001F_Xùõú÷¿_x0005_FX³;; ¿_x0008_Åyþ3_x000E_ÀmîÈZäÔ?@2	_x001B_@ÈÿÁÙ¥Æ0Àeö¨¯_x001A_@ê_x0013_¥_x0002_1N_x001C_À3Ï_x0001_-.fè?Î¶_x0011_©Äu_x0003_@IvÍ_x0004_ßs_x0015_À_x001C_Ä}ÐÇ(@lò_x001B_¤cg+Ààh?ÔÎþ?Íõ+k_x0010_Ð_x0011_@Ö6µ_x0012_VÈ0@_x0002_È/_x0007_ð"ÀÌTµ_x0016_´Z2@%T_x0017_¸Gû(À¬Zm_x001A_0À_x000C_ÊÙñ¤j_x000E_@A_x0010_bþGä#Àì¢]$@_x0002__x0004_«aU_x0008_'Àñ¿Ù}óÃ!@rEf~_x0002_@_x0001_=ã¨ü¿ßÇø±d:@ôªÍójd2ÀFRsm_x001A_@¬_x0015_¥%0_x0019_@K"_x001C__x000F_¹_x001A_@zÃÇòiHÓ?BBçÇqÉ_x0014_Àãsª¶_x0005_!(@âa_È_x001F_Ù¿_x0004__x000B_VÊ´0Àÿàú_x0001_¹_x0001_0À¸_x000D_¢.}'@_x001B_T ç¨#@®¸ÕLÔ 6@XÌuáRX'À,_x0013_Z´_x0008_À\×¦¾.u À¡÷n!ë)À$lÄÎË-@¢RÍ¹U_x001D__x001C_ÀÚjè_x0005__x001B_À£Z¼rù5!@w_x0003__x0001_X_x001C_@Å»¹@0ÀÓÔ4ùáR_x0010_Àì_x0011_øa&lt;Ò2À_x000F_ë¼±_x000F_R_x0018_@¬Ïc°_x0001__x0008_c_x0012__x001F_@Þ_x001D_AÑ_x0017__x0017_@úéÿª_x0012_@w±ã×`3@³Ù_x0003_³¬;Àæ,Å^~D_x0007_Àx-ºA^7_x001E_@×xªÂÿâ?°&lt;19å_x000B_(ÀVÏtê_x0005_¬!À@&amp;ÝOT_x0006__x001D_ÀÚùoý_x001A_@_x0008_ÖÕ²%Àí¨-í_F_x0018_Àa_x0002_÷Å_x001D_åó?P××_x001E__x0016_ÀÔ_x0007_øòý_x0002_ÀïnØ_x0005_´1Àâ¶T_x0013_@@¿ôBnò¿|{«_x0004__x0007_4@ÝêÌ%À_x001C__x000C_%_)@¦O]øÄñ"@²õwÕþq_x0018_@6_x0003_)ù_x0007_Ö¿Ùófº_x001C_Ä(@_x000F_|ô5ò?¼Í__x001A_®_x001E_Â¿êpÛ¾X_x0013__x0017_@´x­¼õ&amp;ÀÏ«Ã*Á'@_x0003__x000C__x0004_u,6_x0016_@º*ÕÁw.@§_x0006_qH8_x0007__x0014_À'e{·`_x000B_@HÊX)}_x0019_À`³ø¦{o_x0019_Àià]&amp;fz*À_x0006_Þª4B_x0005_ÀQ!zÊ_x001B_î¿S7s`_x000B_À ¾_x0012__x0018_^f_x0015_À£@ÿ_x000F_Ñó¿_x0012__x0008_6ên_x0016_@¼k_x0018_ªÿ(@ö´åé_x0017_E2À_x0001_02·¯u_x0016_@½Ú_x0017_]_x0012_@Ôs­¯A_x0013_@`@lÔü_x000C_ï?Ä8»S¡&amp;@cãM»9n1@BS&lt;nß_x0002_ Ài¨_x0004_î/_x0004_À²Àg_x000F_À_x0001__x001E__x0002_hh[_x0006_ÀrC6^3_x0003__x0014_@5ÍaV?&gt;@xWÒ_x0001__x0013__x0014_À5Ø_x000C_@·3Tûíþ9@uÀ &lt;	Äë¿L+	_x0001__x0002_PÛ?_x0014_Tß´½Z*À0hf8ÿQ_x0017_À\_x0005_.hçù_x0005_@`¢ô&amp;_x0017_@_x000C_3º!_n(@àg¬_x0002__x0015_À¬9fW¾_x0016_@M¥~`ù%À1j+sÚ_x000F_À½:q­_x001B_@*{®üåÖ_x0011_@©òì_x0018__x0013_@¹Hò_x000B_x_x0017_À¼°¨J·_x000F_@¯WÍÖ½(@_x000E_B¦ø_x001B_ö?_x001F_µØoG_x0001_(@_x0002_¯_x0005_À­53ÀÈI*×_x0016_@.úÐ.+@vèv$%@ÊÙ_x0017_¸82À5ãUCx_x0015_@­Õ1ìª#ÀHw©¥´yø¿Îä|w¬_x0018_@j_x0007_Å_x001E_ò;ç?¢Å_x0003_ÀÜP7u®_x0006_@Ò\¼£_x000C_@C_x000E_Õs Ñ*À_x0002__x0006_®tha.@_x001D_Ù2Y_x0011_r2@ê_x0005_©bU_x000E_ÀhÇr­å_x000C_@rL_x001C_)Æ7_x0018_ÀÎq°_x001D_yð?ß|ÒsÚ%À@yrk:_x0002_ÀË;¾_x000F_c_x0014_@ÉÜ_x0013_&gt;dÂ9@P_x0004_¤Ù_x0018_X*À_x000F_¯W_x0006_@L7êæÅ_x001F_À ü¼Ñ_x0007_X$@BÑ=UÆ_x0011_@Át}÷&amp;@_x0013_É±_x0013__x0001_²þ?Êm_yÇ_x0019_@??_x0012_Ô¾_x0003__x0016_@Û%¯%9Ô?4|jQùé?ÝâXÇ:@cÖ»ý_x000D__x0003_À_x0016_iÃ§$Ý_x0010_@~x.£È_x0011_@ê_æ¹{Ê(@QcÅaõYü¿g±_x0007_0\"@Á[ßø_x0019_!@àî^¦_x000B_À_x001D__x001D_¿u¬"@¡hº79:_±_x0011_Àý_x001F__x0007_(þ\&amp;À¬õ¶_x0002_Ù%ÀxM&amp;Ã&amp;*À_x0001__x0002_99_x0002__x0002_99_x0003__x0002_99_x0004__x0002_99_x0005__x0002_99_x0006__x0002_99_x0007__x0002_99_x0008__x0002_99	_x0002_99:_x0002_99_x000B__x0002_99_x000C__x0002_99_x000D__x0002_99_x000E__x0002_99_x000F__x0002_99_x0010__x0002_99_x0011__x0002_99_x0012__x0002_99_x0013__x0002_99_x0014__x0002_99_x0015__x0002_99_x0016__x0002_99_x0017__x0002_99_x0018__x0002_99_x0019__x0002_99_x001A__x0002_99_x001B__x0002_99_x001C__x0002_99_x001D__x0002_99_x001E__x0002_99_x001F__x0002_99 _x0002_99!_x0002_99"_x0002_99#_x0002_99$_x0002_99%_x0002_99&amp;_x0002_99'_x0002_99(_x0002_99)_x0002_99*_x0002_99+_x0002_99,_x0002_99-_x0002_99._x0002_99/_x0002_990_x0002_991_x0002_992_x0002_993_x0002_994_x0002_995_x0002_996_x0002_997_x0002_998_x0002_99_x0001__x0003_9_x0002__x0001__x0001_:_x0002__x0001__x0001_;_x0002__x0001__x0001_&lt;_x0002__x0001__x0001_=_x0002__x0001__x0001_&gt;_x0002__x0001__x0001_?_x0002__x0001__x0001_@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X_x0002__x0001__x0001_Y_x0002__x0001__x0001_Z_x0002__x0001__x0001_[_x0002__x0001__x0001_\_x0002__x0001__x0001_]_x0002__x0001__x0001_^_x0002__x0001__x0001___x0002__x0001__x0001_`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_x0003__x0006_x_x0002__x0003__x0003_z_x0002__x0003__x0003_ýÿÿÿ{_x0002__x0003__x0003_|_x0002__x0003__x0003_}_x0002__x0003__x0003_~_x0002__x0003__x0003__x0002__x0003__x0003__x0002__x0003__x0003_1è·ÄÄ4À\¿5_x000E_Y_x0005__x001F_Àî._x0006_×$'À£e±&lt;9(_x001F_@f^à´·+À¬_x0011_!"u_x001F_+À|Q&gt;_x0004_M _x001F_@Õ!ç9¨	@µç¼fMN,À 0}p_x0015__x001B_î?@ô_x0014_R_x000C_À_x0006__x001B__x0001__x0011_@tßèSG_x0011_@æÆ¯Y_x0010_&amp;À²!±&amp;_x0019_)À{Ú_[_!@9]__x0005__x001F__x0018_ù¿ª_x000C_4Ñ¿&gt;_x001D_À¤¸_x0010_ÿÔÑ¿ñv_x0014_Pûý¿&gt;ÿr¤I$@_x0017_hûÃí_x001B_@Ìü"Iæý¿é_x001E_Ó¯_x0011__x0018__x0014_@©Rl_x0017_a#À*½pÜ9_x001E_@¼#¢î_x0012__x0013_*@_x0002__x0003_¢{ðJa^_x0017_@8T¼plÀ_x0001_@_x000C__x0008_JYÃ(@	Ëþ_x0007__x0004_@_x001D_)*y!*ÀI/£"çæ_x001F_@Ç	kZGg_x0011_@Á j]£÷?ß5Ü_x000B__x0012_!3À_x001F_rÅ¾³_x0018_ÀaÓ.À_x0002_	ÀñN!,ÚÍ)Àé7G_x001B_ºE_x0017_@JQ¯2@6=ó·1À¡Öå^_x000D_@_CìØß_x0011__x001A_@Ì°aêë_x0018_ÀAITöV_x0005_À@\&gt;SÜ0'@¸Ï×7ýn7ÀÙ±¬ÐÖ&amp;ÀÚÂÐª¦_x0008_@_x0005__x000E_Ò/E5*@^mY_x001F_'Àx(3`v	1@O© 2&amp;ÀéKzp£,_x001B_@»%_x001D_r:"@\pÊã7)@_x000C_Ö£Q5@þf¦q_x0003__x0006_»_x001E_@§i1iÇ%@b_x0006__x0005_Ì¼¡_x001D_À89xv?fB®«ò_x0012_@_x000F_0ÃÌ,q)@C_x0008_\KXK_x0019_@M.BàïN_x0015_@±J·WbÅ2ÀTÅ{IÚ_x0018_À *ûÅõî"À¾U46Ý*2ÀãªÂ·]W+@·ð©b×}_x0010_@jt_¹æÑ%À=ß1_x0018_5û?óµ¦ä91_x001F_@û:_x0003_è_x0010_À_x001B__x000D_ã_x0004_K*@ð_x001D_­-Àò¦û¿_x0014__x001E_@g¦Ösú¿7·_x0015_Ûø5ÀF´¾0èÓ_x001C_À¥=Pô(@Ñ_x001F_6_x001C_ËL-ÀkÙöãD÷_x0001_À«RJ_x0014_uû?ÖÌô_x000D_ _x001B_ÀöT2MO_x0008_@®_x001C_Oäª0À¹_x0002_Þ|ª¡.À_x0001__x0002_ÜR¤Øöh%@sÿþõ_x0014_tï¿8_x0013_0·_x000B_Û5ÀeÕßu¬_x0004_@S_x0006_`X&amp;ÀÔy_x0007__x0001_)@?_x0015_!XÚí?É_x0014_»M_x0004_O%@)ÇGhÍ_x0002_Ò¿¡°:_x001A_4Àz_x001B_áÔôR_x0004_@_x0013_½QÚi,_x001D_À%óÜÒC_x001F_@Ò_x0001_.sé\!@i½ôhFqù?_/ó?y_x000E_±Mòs"@¦õ_x0002_µñ1$ÀÅÃÈd_x0014_p1À _x0007_2@_x0001__x0017_²Q[_x0008__x000E_ÀÞ_x0018_8_x001F_^¦é?pÓ­ÈY#@°_x0012__x000D_6_x000B__x0017_@ÄÌq­üÍ¿â":}_x001A_L_x0018_@0I_x000F_Ê._x0014_"Ààd5&amp;º 1À_x0016_ÅbÚÙè1À_x0014_wð)#i_x0011_À&gt;ÇAÂà?¢Á&gt;ì_x0001__x0003_¨S#@ýqG´_x000F__x001C_#À¥_x0019_åØ5_x0004__x0011_ÀÐÁ_x001C_è"_x0010_ö¿Fµ¨iÈ#@_x001F_ð(B @_x0001_h¦=ò;ÀrÆnç ®&lt;Àä	ÿ¸£_x0001_À¡_x001A_éTtE.Àhí­E_x0017_ÀÚ³®å?Pûx¶{%Àf`_x000F_"¿ö_x000E_@´_x001E__x0001_{ã^_x0018_À&gt;	0B&amp;_x0002__x0010_À_x0012_mCÖkÑ4À¨ _x0017_"À:¡Ô6Ù^"@_x0010_ºç¦#@ã_x0006_íà-¦_x001E_@X_x0005_J45@vÇ_x0007_PëA@º3.$É_x001C_À;&lt;Y·¥]¶?L2E_x001C_RÝ"@áQOòi)#À~aj_x0014_Q_x0011_@ú/ª_x0005_(_x000D_Às=÷äX3À»_x0013_º*	 _x0002_ÀO¸_x0017_A&lt;_x0017_À_x0001__x0004_jQ¢ËDn0Àï[æ\_x0010_}_x001F_@sËçJ_x001B_@¤8@´¸%_x0016_ÀùÌ¹kÁÞ$@Ò_x0015__x0014_£Ë+À¶_x001D_b^÷¿¥:EÌ'd(@&amp;¦¸»2#@òvôà²_x0016_À²òcM_x0006_Ü(@nM_x000F_ñy)@&amp;fN+kØê?9æ_x0015_zVø ÀâXB34_x0018_ÀPB_x001D_×_x0004__x0019_/À%&amp;¾/Ö_x001E_ÀÓØ_x0005_È_x0014_À;Ñ=_x001F_à_x0012_@aé_x0014_?Âá¿zÍ_x001E_|ãö!@è_x0003__x0002_o¹VÃ?âM¯0.:%@2«¬Gî_x0003_3ÀzjÓP_x0006_Û#ÀëÂ­¼_x0008_½_x0007_ÀT&gt;­Ï_x001A_À_x0005_øýÛ@@/@4aRÅ8)@¦Jx¢^ù?Ú¥_x0011_|=1@3gC_x000C__x0002__x0003_",Àhae]Ö4,À:yeÆá_x0014_À	ºà²¯0Àu{_x0008_+y_x001C_@æ_x001D_.vÔ!Àq·é2²Î?^$_x000C_tôö9@­ö²ê _x0007_@N[\_x0015_J3ö?_x0017__x001F_ä/7'ÀæÛ²Y¦»#ÀFåf9ó_x0003_@úMSî8"@%&lt;c6]z_x0019_@WXÎ¤&lt;._x0012_@É"rö×ì?³²D_x0012__x001D__x0012_À®i(e××_x0008_@gçc0Àèâ_x000D_Û~_x0001_À\ÀÍ_x0019_Ùæ"@¿ÕgÄ$µ_x0004_@Èü¤_x0016_¿Û_x0018_@üäë_x0018_Y-)@zE¥_x000F_ö@ÿ?PÈsÈ{«_x000C_@K_x0016_ÞäÎ¦ú¿õk²÷ò_x001C_@c_x0001__x001F_GRw0À_x0014_­¯_x0011_À»_x000F_q_x000C__x0015_@_x0002__x0003_Û+¦³í×4Àg(æ_x0008__x0012_M4@$E·1jÄ?´ø¡òb_x0005_@_x001C__x0019__x001A_Þ_x000D__x001F_À°Ã_x0019_ká¿_x0001__x0013_0±sÙ_x0018_@IE÷*T§_x001C_À_x0005_c÷z_x0011_@P(Ôec_x0018_À=_x0019_÷Üþ_x0001_@¯@V_x000B_r%@_x0008_h_x0003_Ñùz_x0011_À_x000E__x0014_®¾ã_x0002_@Ã[éüä!@QÍ_x0007_¯A__x0003_@gz]ÂT_x001C_@S_x0017_OK_x001A__&gt;@_x0011_¸åND6@ê"Ù²iè?±_x001E_S%éö#ÀªPf£_x001D__x0005_@JFhõQ_x0014_ÀÉc»¨-ñ"@òàlÊIIç?Ì_x0019_bweÒ_x0011_@Ë÷-9$;_x001D_@þ__x001F_ÁÉ_x000C_@Ä/â_x0001_%k	@4_x001E_`Î	)À_x0008_ö£L_x000B_/@¢íÉå_x0001__x0004_v%Àµ=_x0017__x001E_·_x0003_@Ï2ÙIÜ_x0015_6@¤_x0015_c®"@\OÙÅÎ_x000B_ü¿´ú³_x0013_8À¶_x000E__x0004_¤í_x0015_@ªi*N_x0016__x0003_ ÀÅ¼øl_x0003_Ø_x0014_@|â­Í8/ÀØ9Vé&lt;9À_x0011__x0004_©ÓÚ?Zsý_x0003_(r¿vl_x000C_"Â__x001C_ÀìlÚ? _x001B_ö¡æ;_x000B_Àt"rAOfú?Î_x0002__x001E__x000E_%Àö÷P$[_x001C_@èï#¶1@_x001E_,B§7¾#@0Öí_x000F_%@6Nµà_x001E_-_x0017_À:_x001F__x0010_ôµ._x0018_À_x001E__x001F_¶tþ_x0005_ø¿ú´Pç?_x0010_jZ¿`ó?Ý©¯vxÄ_x001A_@4_x0015_vZ2Ã"@D_x0015_D)4@Í´1f@ÀbØ_x000E__x0014_)@_x0002__x0003_a_x0014_8-v!@Á¢¢U%@Êö,æþU5À«	éÒo_x0006_%ÀT(]L`?ÀH_x0013_Û_x0017__x0017_Êÿ¿BjåÐÉ1@ÚW¢ô_x0012_À¿Ð_x0010_&amp;úæ ÀR8_x0019_N3(@wÓI4ÄÒ_x0014_À§ó_x0013_Ôh_x001C__x000C_@¸ûª$íO+@hoÜÑYv6ÀÛðj_x001C_æÅ_x0010_Àã|_x001E__x000C_l´_x0014_@&amp;7p0^,0À¬s°§­º&amp;À_x0012_&amp;k_x0005_@&gt;Zi2_x0015_ª.Àö_x0011__x0002_J!@ÏA_x0010_*@l'\ì_x0001_@,®ÎV©IÅ?v_x0016_Ë²Nk_x0001_Àn@N_x0014_ZÅô¿ýJÝðÌ_x0003_@öÌsZQt_x0012_À_x000C_AÂTC0ÀZûùÈ_x0007_&gt;_x0019_Àl4U·_x0008_*@|è&amp;»_x0002__x0005_"ð¿R ö+Sî¿¶5QÃ)â¿Jg  )_x0007_@ý9Ýúz?_x0007_@j_x000F_Bg_x0012_À)¥_x0011__x0017_Î.@L¶6Xh_x0010_@5½Eß_x000E_@ñÛXn_x001A_@_x0004_FE_x001C__x001E_@©_x0004__x0008_Ð|"ÀÜ+JÇM0@%Ø­zº¥_x0016_À¸éêsë¶	@8À¾TÄt_x000D_Àºö__x0013_0À_x0018__x0016_0Ä_x0001__x0019_@{}Ãqa2@Ë®_J_x0008_&amp;_x000C_À)*EÍ',ÀÁ_x000B_+Þ_x0003_0@_x000D__x001B_¼°L« @#¹Jú_x0003_Ô1ÀçëÓ_x000B_Ò?zbj5&amp;@}Z´r~_x0016__x000D_À&lt;¤ªºÌ_x0012_@äÈLÑÿ?	_Dûy_x0003_Àx_x001A_þ_x0001_Â¢#@6iÿ0õ'@_x0001__x0006__x0001_zØ¬)Â?ó_x0002__x000B_¯_x0005_@._x000F_óñ`ø¿_x0019_³¾-#2@nÖ_x0004_ØN_x0004_ÀÊ_x0001_»m_x0017_À½yNtó_x001A_@.JZ6³ !À¾"@i_x000C__x0003_@_x0008_+Ýÿl/ÀÉ{-t¥è!@)þ_x0019_à_x0019_Áç?PQßm_x0012_4@ðÍ&gt;Kø_'@ww_x0014_Óe3ÀÄaôÐj_x001C_*@©af½Á7_x001F_ÀP*_x000D_ñ''@E8wÛÝ_x0016_À_x000B_µóªl9 ÀÉ_x0003_çÀñÕ$@«(ÿ_x000B_&amp;Àè3;÷_x000D_ý_x0012_À_x001C__x001B_ñøµ_x001A_À_x0012_;5ra*À_x0008__x000D_­lâí"@_x0003_IÞ_x000C_¡_x0018_@ÄÛáÍ¤_x000E_@_x001E_c4Y¥_x000F_@T_x0017_ÛàL)@DÐû+@Qñwà_x0001__x0007_{ô_x0017_À_x0010_s_x0005_y~÷¿ÛÄfJÍ'@:¤d[¤E)À_x000C_ö!zeÕ_x001F_@CØFñ0Ò @¨&lt;ÞµÇ)ÀpHQW_*@_x000F_Z½HÕà1Àê02s~á0ÀZ_x0004__x0017_¿2@&lt;_x0005_zÕJ¼_x000E_ÀÏã¢À_x0002_ç)@¬³¡Á_x0018_ÀuÄ,@!_x0004_Q3_x001B_ë¿_x0013_ªöL_x001B_e!Àr|_x0013_¡_x001A_Àx00»F_x0015_ß?_x0015__x001E_Ò_x0006__x0017_À&amp;m§"ö_x000D_@»8£Mg_x000E__x0018_@AÐ/U0À-'C7|='@$&lt;V_x0014_é(@ C¦_x000E_Ë_x0016_ÀbÞ_x0019__x0003_çd$@Q¡_x0011_gã_x001B_@Á_x000D_;_x0006_ü¿NýNÃ#Ï_x0010_@_x0011_Û¬`_x001A_@E©îIÛi_x000F_À_x0003__x0004_ª_x001F__x0003_nS(@P_x0018_µÈÚ´,À4p6æ×_x000B_À~+­ìwÖ¿dÍ¸â«¡,Àl4Mí©ù¿_x0012_º½ºQ  À_x0017_Ê3¢õ.À&gt;eÆß;@ôCÃ&lt;¨¬_x001A_@=Áÿ"_x0014_@ÉQxB{8ÀsµEp-À£ÞÙª@2@à_x0011_V_x0012_0ÀÁ°¬&lt;_x001B_$+@c~}_x000F_Íó¿¾_x0003__x0014_O2À¯YûæÀ_x001A_À_x0007__x0010_~I/À[s¡½çê(À*_x0002_íS½;/À¯ä_x000F_®_x0003_$@){Ó²l~&amp;@J¦åú_x001C_3À=¬Å_x0001__x0018_Ú_x001A_@ÅMIôA"@Hì48Ùr9@ÌJl_x001C_FÏÀ¿VGÈég_x0003_5À+ *^/7_x0019_À«F¥_x0006__x0003__x0004_Q(_x0012_@_x0002__x0005_üµ"_x000C_÷¿^Ö×#À'FzÂ_x0005__x001E_ÀËh&lt;I)Ý Àþe_x000F_f_x0014_@ÎI_x0015__x0006__x000C__x0019__x0007_ÀtÐÜ·_x001A_ÀYêÈ_x0006_g_x0013_À_x0014__x0008_ðÝ_x0019_À¯õÍúÙt_x001F_@)ê_x0006_tTÙ_x000C_ÀÑ_x000B_Ç«É_x0005_'@VÚlPe%@UPønÐC'Àd4ôqcr.@ÏÎÑ_x000F_Y_x0013_Àl4/.áýþ¿°ÉG_x000C_Üâ¿?`ò¨U%(@¸Ê_x000C__x0001_É_x0003_9À7&lt;7£?N¡¿_x001B_Ãéë_x0002_î_x0013_@|TR/d)@b!_x000D_|Ñó_x0014_ÀÔèY3á-À½lQ_x0008_­ã_x0008_ÀÍ_x0001_$¼A&lt;_x0015_@Ô9(,%Àå_x0005_ÂÊÂa_x001E_ÀÎ0IrRr_x0015_@°°OOIñ_x0005_À_x0001__x0002_¼_x001C_39y ÀÀ1ô_x001D__¨¿-Ð8*_x0010_ÀÏu÷3Þ_x001E_@_x0005_Àê_x0006_ý¿ï_x0019_qÞZ_x0008_Àö2ÀÁ_x001C_(@`]_x0010_;ã_x0019_@Ì_x000C_£ AJÓ¿WQ/L+À._x000F_mW8_x0015_ÀÚ&lt;ÞÇd.ÀXbÆy0,)À#«ôx¤üç¿d¿i`_x000E_ÀÜPÁ-_x0015_@¾Ò_x000E_$_x000F_@mOÃêk!Àó­àª©0À_x0016_ºkÙÜò¿ü"§_x001D_¾ü_x0019_@è¾ê\²¿_x0011_À¯_x0007_Nð£2ÀÒù_x0010_Ùzö?_x0001_A.ä{µ?ð³,í{Î5@»H)ÀÞâáøÉÔà¿_x0016_ûó_x000D__x0016_'@ÈÄ¬_x0003__x000B__x001A_À&gt;RK_x0017_÷2@×31_x0003__x0004_æP @_x001C_0_x000C_Ñ¸%@ñùU^°c_x0005_À'õëra_x0014_Àõ7Îâp4_x0012_Àq¹lyÐ¿pÊÆ¢_x0006_ÀH;_x0019_ëuk_x0013_@_x0019__x001C_è±w_x000E_@6D/²Ø/@vrÁTR À¿¦_x000F__x0001__x000C_n À_x0018_ó"§| À{X_x0019_-$.À_x0010_Öì_x001B_1&amp;À5éý@â_x0019_ö?ywÎXÑ!ÀÌÊãkf'À£\Ìé¿°Y|¦_x0019_í_x0010_@_x0006__x001A_~°`q_x0002_@Ê9æ_x0008_bÌ_x0011_Àå5JÆ±å/Àr_IíÍ_x001E__x0017_À^ä;Ñ_x0019_¬_x000F_ÀªvX %@_x0014__x001F__x001E_ÄÜ-@_x0011_w¶wþ3@®ò31Àm@3ÜÈþ?~¦2H_x0007__x0019__x001A_@z" b_x000F_À_x0003__x0007_$B/ºäx_x001B_ÀnüýhÛ,@T/å|wº%@JömÜÐ?À_x0008_ÚN©¹Î#@_x000E_ï¾±¡[_x0015_@×em«L_x0005_ÀÜûÙåÉ(À_x0008_ÏÇØ_x001B_À_x000C_`DüCo!@×Ûó¼Á_x001C_,@EÜ_x0006_~À!@çqicih#@gÊ÷_Ì&amp;ÀÚ_x0004_È3½)0@wõ_x0015_ÁÃ£1@­ñnM3pñ?_x0016_xý£_x0019_Ô?ç7"OÇ_x0002_À	_x0001_ÝZÈ_x001C_@_x0003_ß_x0005_ër£ï¿råC_x0010_Ãü?%Ó¬}_x0015_@_x0001_cÆavV_x000E_À@_x0012_jQi1%@X¼å]1@ :¢UÆ(À_x0001_Å¹ëä_x0014_À_x000D_py+À_x0004_¶=_x0016_M½2Àò-N¤.þ_x0011_@	d]¬_x0005__x0008_Ë_x000C_+@f_x000B_+_x0017_è$Àó]°nÒø?mD½_x0002_´2 ÀÒK/t÷_x001E__x0006_ÀêEU¢+@ _x001B_Ò_x001F_b×å?ùh\òj_x0007__x001A_ÀËBÃÙ+1@_x0011_¶Yß_x0001_À¸_x0007_ÙÄ+Ài_x0006_vÐn_x000F_Àj¿¦¡_x0018_+@Â_x000D__x0013_éóÅ¿þÂ}_x0005_T_x001C_@¾_x0013_ï_x0005_@ç.ÀR÷Ê¼_x0013_2ó? ­«Mô®&amp;@«_x0003_9{wk_x001F_@~KÜ_x001D_O_x0013_@A)q_x001A_±3å?±_x0004_ò°M_x0003_#@@däVÂø_x0019_ÀÝ°xÊß#@_x0012_={efn4Àn§ø'r`_x0019_@2¤:úYY$@e²_x000B_CÞ_x0018__x0002_À]F¶)k#À¦½¼._x001F_@#Ö_x000E_Þ_x0015__x0010_Àw¦1_î_x0017_@_x0001__x0003_Z=dË_x0005_@©îÚKÐ_x0017_À_x0010_¸_x0003__x0011_"_x001C_À"J5Þ_x001A_@¸¸º_x0001_6ø?_x000F_áÏ½ßH'@®íß_x0006_¸ _x0011_@3J«M0@^_x0014__x0001_zºÓ6À03Åþ¤/À6Ó»¹éÄ_x0015_@Ë¦_x0015_µõ_x000C_À7_x0012_Ú:{_x000D__x0018_À ¡$._x001F_Ö_x0015_@Ý;Ú½j«_x000E_À$¯Gó_x0019__x0016_ÀÏ¼kñÌ¿	A£¦ê_x001B_*À6¥´dè_x0001_ÀzTM=ðÿ¿¾_x0002_àÐ$À6V_x000F_ù®·!Àn2;ª_x000F_@åÆ:×b½#@²ü,dÖ¿uù¿Ü @_x001A_Ü6×¿0SGLï¿í£¥zÅ[ÿ?HypßÀà_x0005_@Q_x0003_âÇ4@^|Ú=_x0002__x0003_m_x000F_@g^¾_x001C_0R(Àã÷´,O_x000E_×¿_x000D_¯ì.ù_x0006_ÀÆÇïE_x0006_ÀÑü'ö_x0004__x0002_@K¢`Ì´3_x0011_@2nM+_x0008_i_x0004_@Ëã-Ä+_x0019_#@4C_x0019_²øn_x0016_À;õ_x0008_3_x0014_@_x0016_nà _x0001_-À_x0012_±@P_x001A_%@+K;Pã*$À½tI¯=3À²_x0007_¤ê?Ìk¼æÎ4@­q[_x0007_ 4@&lt;§äD_x0002_`%@A«cîõ)$@³_x0005_ÌÕ!_x000C_@â)_x0019_fÃ#@ª0ºRÉ_x0010_&amp;@9+LÅÈ=ñ¿©ÔWÍô_x0019_@pîß.9Ã)@Å\Wé¿_x000B_/Â_x0011_¯læ?{L_x0016_æÂ¶0ÀÄ~ðÆ_x000D_z#@V@ÀH1·?õï|mÖ_x0011_À_x0002__x0003_·LÆbÕ'@_x000E_¤ÂPôv8Àb¡³Äò\"@höÈ§0ÀÕd4|E @â®Ân_x0013_=_x0017_@+¡öøn-ÿ?«R&amp;´&amp;@i´pHé_x000F_ÀÞ×&lt;_x0004_°_x0014_À³] Eµ5À&amp;p_x001F_QÖî¿ô|f~j_x0013__x0010_Àak_x0010_ìÐü)ÀÙï­`õP9@6å`_x001F_zn*@ö´ßdYÌ Àûy'Î_x000F_@õ.q_x0011_!á?Ó_x0015_'ÇÄ'À­ôÈXv*ÀÃ_x0001_Ù_x000E_û_x001D_ÀÈÌÜ~_x001A_ë_x0015_ÀZRsü7,Às£ùy_x0011_ã_x001C_Àêÿ çX_x0016_ç¿ÉI?"s_x001C_@C_x0016_º#¦_x0011_@_x0006_.TG_x0006_*À,_x0010_!GÒPò¿Ý×d¬I_x0010_@ËÛÅ_x0001__x0002_Æ­ Àf_x0015_Ogéá7ÀM¾Ù¸_x0015__x000F_%ÀH^_x0014__x001C_6@i§+QºR_x001A_@¦3_x000B_þÁü_x0006_@_x0008_t1þ¬W$Àf/óümø¿_x0018_v%N,ê_x0011_Àz_x0018_=_x000D_©_x0018_@!O××¹ð1@DeKÑ!@ªò³#«+ÀªiÜ_x001F_v&amp;@¿ë	|'­_x0011_@ò8üñx_x000B__x000D_@¶UÎV¬ À°îIÆÝGñ¿`ÁB_x0018_Àæ%_x0002_´,ÀQóÿ5À_x001E_v_x0012_&gt;)_x000E_@ÝJÔ_x000F_&gt;¡Ô¿Hì´|r_x0004_Àl#Ö í_x000D__x001D_@_x0018_«þcág_x0016_@p&amp;Qaóñ?¦¹ÅFi0À\I%óÅ_x0011_À×&gt;Aäòëø?LÔó?dñ¿¢Ó&gt;_x0006_@_x0001__x0003_'nKE+t_x000C_ÀòTk_x001E__x0014_ä#ÀKE»!®_x0006__x0019_@_í5ÐôÃ @¼(%*ÂÙ	@îxÙ@_x0006_14@©Þßã³I_x001C_@Tµö¯_x000D_ÀF_x0013_&amp;!Ä8ÀDm_x0017_#Ï!ÀJëEöl#@a_x0004_(¥i/_x001C_ÀËÒ_x001D__x0001__x0008_Àd"4×G_x0019_@ÏYrCÊ_x001E_@Ó_x0018_U½ÎÁ#À8êTÇ_x0017_@"é¯0ñ#À_x0003_Y9HPè?çï(À_x001B_t±ý,µ_x0015_ÀÚÂÐUU__x0006_À'õBÇô;_x0007_Àë_x001E_úJ¦_x000D_ÀYµ&amp;ÎäÅ?È_x001D_ÙG«Æ!ÀTÑðsÄ¯_x001A_@ÖµE_x001E_ÀDV&lt;ø¨_x0014_@ûÒ¹_x0010__x000E_$@ù_x0001_o	8*ÀÐb_x0002__x0001__x0007_*è_x0004_À¹Ú_x0012_É/r+@££ËØÓ_x001A__x0017_@2¨Ò¨ªM(@vzÎN_x0017_#ÀÂ6ïÈYÅ)@ê$i_x0013_²$À,_x001F_ª'¡*@_x0019_O_x0016_/Øð¿¢á¢_x000B_°_x0016_@8á_x000C_¨¿Ð÷?_x0006_=J(l3_x000B_À§ñ¯³=_x0019_@ Ùúï_x001B_ @WuYÕ0À_x001A_é¨7Ú!)@«ç_x001E_Ýoó¿°K_x0008_Ó¹ã_x001F_ÀªHxX_x0004_ù?do¶â¤_x0010_ÀðÇ¿&lt;¾x_x0010_@_x0006_wlÔz_x0003_2Àº"1_x0012_Þ_x0002_À²G¶A±.ÀF7ÇË5ä_x0010_@Ò_x0014_(Í¤J_x0005_@K/¥äÚ_x0007_ÀB|ÍNÇ_x000D_@ä_x0005_»lÂ_x001D_ÀU_x000E_ÉBb_x001D_@:"&amp;yN1À¥g1_x000D_©,À_x0001__x000F_?_x001A_¡ù9z,@6_x000B_¶é_x0014_ÀÜÛE¹Ë7@«pÖ`\?_x001F_À_x0016_wP_x001A_¯_x0012_@×S©JC_x001E_@ëáBÉnÂ$@.H·.I_x0008__x0019_À¯'ûh'@¢÷¡_x0013_ÿ!ÀxR_x0007_R/ë_x0002_@èééÇû?A-h¨×ãñ?_x0011_+û_x0019_¥_x0010_@_x0005_dº'4ô¿uß_x0017_gôj	ÀÈqØ0ß_x001A_@LJö_x0004_@Y_x0010_ZO»__x0011_@_x001B_y7_x001A__x000C__x0001_@~_x0006_rak!1@@]yU_x000E_¥ô?7ëÜ,&lt;â"ÀµzQ¤E_x001B_À_x000B_£_x0003_$¸Ò÷¿_x001E_´x~Jø_x000D_ÀlCÖÉ¢_x0003_@ªbjµäþé?Ûåï_x001B__x001A_-#À_x0001_Ý_x000C_'ô_x001C_Àùµ¬3\P*@²P±_x0005__x0008_à(@Ò$ScPw_x0007_@:oI¾9¦_x0001_@hw_x0013__x0008_/_x000B_À¨ÚK_x0006_Çø¿Ý°ûª\m%ÀÞ_x0002_§ÑÜÚ_x0013_@¦Èg\g_x000B_@eOZ¦l_x001F_À?7eÆ_x000D_ý_x001C_À_x001C__x0013_âãuÖ"ÀjgÓ"#¸_x0019_À Ë÷.JÌ_x0011_@_x0006_Ê}¹_x001F_@_x0012_¹§Ê_x000E_é_x0003_ÀÚäzp-~_x0005_@$%jgKË-À[½ËÕ_x000E_ûü?»¶zHó0@À5nîÿñ*@µ®.¦÷0ÀFc¬°=²_x0002_ÀÉ	R7}b1Àâ_x001A__x0011__x0001_X-ã?+_x0017_¦_x0004__x0001_ÀçÍ´Ü!D_x0017_À_x001A_-áp\_x001A_À¼Î]Ô_x001E_å_x0016_@m@ü_x0004_þï?°ÅX¹4_x0014__x0016_@W_x0004_F)Ío/ÀÖ±Ë%cä_x000B_À_x0004_	!*fÑM!0@:¨h±_x001B_Ûë¿Ó_x0017_÷ü¶(_x0010_@#\&amp;Æþ_x0019__x0010_@REá¡c.ÀçÄ¢ûÃ_x0003__x0002_Àñ:Ï×_x001E_*_x0005_À:&lt;¹û&amp;½_x0008_Àóä×ê©Ù'Àv(-1rÿ?ÿÈil_x001F_Ì_x0012_À#_x0016_¶_x001E_ÎSâ¿V¹^í¿ß_x001D_Àþ~æ6[_x0010_@iQk`_x000F_'ÀØÓ;yºË¿õâí/ @ú_x0001_{_x0004__x0007__x001D_À_x0014_q%NQÃî?"(²ðc¯_x0018_@$¹®_x0015_Xõ_x001B_ÀæÈåPî_x0006_@ÑÓ¿_x0003_p"@¦Lí²Ò;Ú¿ÂH_x0011_&gt;_x0014_@?4Qd&amp;_x001C_@õÐwàùÄþ¿_x0018_ºO_x0006_^û0Àç=v_x001C_(áï?áÛ_x0016_üï\û?_x0001_Ì_x000F_th!_x001A_@ÛS_x0003__x0005__x001C_}!À_x0010_Ù_x000C_Î§2Æ¿±ýØHî±*À¯*½kÈ'À&amp;$_x001F_\¯_x000D_@êO_oèâ$ÀtC*Q¦%@ÁÏWú[Õ?ìL²gÛÎ_x0019_@¨¾_x0008_ìò_x0008_Àò_x0018_Çn_x0001_k À}Ñ&amp;#127Àx·o_x0007_1Àn*Ã¿Ì©_x0004_Àþ_x0003_N¤÷*À`@1Bzå_x0015_@ýW¦Ük2À_x0002_&gt;û;b_x0018_ÀúH%_x0012_ô¾&amp;À #ßÚû2À_x000B_Ø;ù[_x0017_@&lt;êÐµ*ö¿ê}_x0008__x0016_&amp;@êöz¾ãË_x0014_À_x0007_a_x000E_XD(À±:·¡ö'ÀgË_x001B_`_x0017__x0002__x000B_@î¡"Ï.T @Ì_x0013_# 	z*@_x001A_/,_x001F_é_x001D__x000E_Àh_x001B_^_x000B_'@rVK@Ú_x0002_À_x0005_	`UGK$¯&amp;ÀÑ_x000F_tRÊ_x0017_À_x0017_i_x0005_æ±Q_x0003_ÀÓäs @!_x001A_$£_x0019_À	¬¹_x0004_Ò_x0018__x001A_ÀÀ¯8ì©ø?_x0005_#Ôwù_x001D_À%÷5ÊÉ_x001F_@1ìWj0@,_x0012_ì+~'ù¿w£Ê_©&amp;@_x0006_äàôû_x0008_@OÈT·q#ÀÂ-ÍðÒ_x0001_À.@«¶bÌ_x0001_@À_x0008_P_x000F_@-@Å¹{_x001F_£_x0015_À¦rz_x001C_i)'@R!«]»þ2@²tW!_x0016_@ZH»_x0010_Õ_x001E_ÀQßÑü7À_x0018_YµÙO_x000F_@â_x0007_è&gt;_x0004_Qü¿|_x001B_ºïRB	ÀÓúY¥*_x0013_À´T_ø ±,@c8Å^_x0002__x001F_@©ªÐÆ À»ëjT _x0008_À¨dô_x0005__x0004_	pÖ_x0015_À Déçû_x000E_ÀW÷wÀ[:@§ÂÍôÙ_x0006__x0015_@Òqta]É¿_x0002__x0004_§T¿_x001D_@¹-*ï¢Î_x0003_@JL_x000D_³Ð- ÀÐÙf_x0014_?­(@N¾Ìl_x0003_@ÃeýNd³.ÀÕ&amp;_x001C__x0012__x0002_"@°&amp;q*Y_x000B_@_x000F_¦!¸zû¿N£_x0016__x0001__x0001__x0006_ÀØxÐT|Ã%@çôÝ¨Rkß?_x000B_MþOú¿e©&lt;Iä_x001B_À_x001E_!_x0005_û_x000C_+À¼YWôYk_x0014_ÀU*_x001C_0åu)@Y§õ_x0008_$3@_x000D_G_x0016__x0018_0Àª	òû¤_x001B_@ª_x0013__x000B_Bl"@~¡N±E_x0016_@æeÞ®_x0004_&amp;ÀÓ¿"À_x000B_ß­À-ÀG¨Q_x001B_xq @ö_x0007_·«`û¿_x0003__x0005_dªt_x0002_]_x001B_@_x0006_o_x0011_FÜô ÀDïÏ~â_x001F_@|RÑP`%ÀV_x0004_L»«[_x0010_ÀÂ»Ï×¾ÖÏ?åx7«%Y_x0018_À;è©=ù_x0008_ÿ¿Ì¸.Ì-2@Í»ï¯_x001A_3À1Õ_x0006_W6Tö¿Zö8å¿ÒjµðTJ_x001F_@&amp;ßJÕ/_x000D_ÀÜrý@±?Nù29O$@ºdééïY'ÀàÅeÐF1À|Ò_x0007_Ä_x0012_né?Ïæ¤_x0002_Ðû+@_x0003_õ_x001A_n/0$@rÏc_x0001_p&amp;ÀÔ_x0002_b®_x000C__x0008_@ôW_x0003_rE+À&amp;àIä_x000D_6_x0013_Àï]_x001A_¾D_x0010_@#nz_x0010_íùá?t%´_x0011_?Ê!À.x¼L_x0005_í=À=$4uG,À3_x0015_8¤ñ¿j¤_x0001__x0002__x0017_þ_x001E_@ßº·ãA&lt;ô?qçó_x0014_@_x001D_ßjÅN_x0017_@Ø_x001B_*¬¥_x0011_Àt¨»!Z"ÀÈ}õÉ×)ÀV¸|£å7)À²%_x001B__x0016_m,ÀhãÛ_x000D_¯5ÀÊ_x0013__x0012_'_x001A_$'ÀØOr&gt;2@Ü"_x000C_¸5i)ÀÈ½©_x0007_@Ý£X_,_x000F_@ft _x0004_ñ_x000C_@åO~_x0010_ç_x0019_ÀÓÐÖ(`ê"@b¶JúJ(À¼×È{N®#Àý_x0003_Â7«_x0015_ÀêÒ¤_x001F_`*Àûü3_x0004__x0018_@FÏú_x0014_U_x001A_ÀC`ÓÊHk5À#_x0014__x001E_Û_x0019_P	À_x001E_ %;@*Àå²ð¨Þ%ÀÄÃßë7_x0019_Ã¿_x0010_YåÈ*³2Àv_x0006_H_÷_x0013_Àû¤ù@l3ó¿_x000E__x0011_Cä§Õ=$@Ç	b_x0006_2À_x0010_S_x0017_ý¿_x001F_Qû_x0003_{ _x000D_ÀÊÂ³_x000E_01_x0002_@+dÂ._x000F_Àl_x0008_÷k_x001E_á¿Ñ :¬h_x0019_@ÏØ¼êó#@_x0001_ÉëÔy_x0005_*@ZæOU_x001A_O#@6_x000B_!ÎZ_x001F_7@Þ°·v¨x1ÀÐäÊâ&amp;3 @åÞU9 ³!@_x0003_a75Ë_x0007_À´V?®â&lt;_x0011_À½¦G¨"u(À_°9þ?_x0001_Üòÿö?µ#_x0011_]	(_x0015_@ÈHj&gt;_Ù_x0006_ÀD/â&amp;_x0012_Ï)@ä{_x0001_üÚ£_x001E_@¬óiÊ_"ç¿^uB/^Ð_x000C_@DÔÖÎ*ÀÃø²pº_x0014__x0010_@Æ?ø_x000D_{+@$dÏ_x0019_íX_x0017_Àü_x000F_d_x0004_½ý_x0012_@êXOï_x0001__x0004_¸_x0011_!@\æÝ¾{G_x000E_@Û]O½ÛÏ_x0012_À"¦G­Ø¦Í?_x001C_V_x000E_EË¸_x000C_ÀHaMË*@"·ÝÙ5p_x0012_À¾c2_x0002_À(¼¸ßO_x0001_À^úÛ_x0002_P_x0011_À,Ì_x0007_t¸S_x001A_À_x001A_É£éã¿ÓäñÞ¾å_x0018_@wÅÚ_x0008_?+Àø¿	ò_x0007_@Hã·æ_x000F_&amp;1À:æÙEf_x001E_@8¸¨ò"ÀlZõüM_x0003__x000D_ÀfH_x0012_Ãz_x0018_À¡{M`_x000B_3ÀHäce_x001C__x0014_@xºmsªä¿Û²ô=Â_x001C_ÀÄ{¤Rýï¿×TFØ6_x0014_ä?÷@w_x0002_ÀÄ-_x0002_Iý8@MÅ(XÚ¿_x0017_¤úN-@__x000C_I_x001B_5¿Ü¾óÝBR4À_x0004__x0006_!¿*ÇhÎ_x001A_@£f;Øþ¿`ùaÐ7_x0017_@&lt;Ð`4(ÀTu)3&gt;©_x000D_@Ô&amp;½_x0007_!ÀåöJgÕ_x0001_@T,ôB8å_x0006_À.ë_x001A_bcé%@_x0018_£ÐÔ5E%À_x0001_gïlP_x0013_1Àåbn_x0002_&gt;_x0018_@!|ßÉFÏ2À­_x0012__x000E_ïS"À²6_x0015_sB&amp;@,ùmì_x0004_j$@¢Ðf!úM0À_x0010_«K_x0003_}ñ_x000F_@0sv}³_x0017_ÀÂ¯VBÿ_x0004_Àâ·¹	_x0019_Òù?_x0010_£ø¾+N_x0002_@Ç_x0005_oc:[%@Ô_x0002_Ï1@²_x001F_$÷³}_x0002_@l_x001A_KÀ¦t-@6§.ë_x000F_¸_x000F_ÀÒ^áO?o_x001A_Àðó^,@¿lAãW°1Àxõ&lt;åVô-À¡Â­V_x0003__x0006_»{_x0005_@ÿ0Ú.k|_x0016_@Ä%'uW!Àía$0Â_x0004_"À\±#_x0002__x001D_È-À¿(Èc¹_x0017_@&lt;*ïà_x001F__x0015__x0014_À*Ý"D&gt;'÷¿±òßÖKÊ¿=R$½ò-@_x0014_e·I7@¸i)KÒ_x000B_@=ØTn¢Ü¿;ÎÆL÷_x000F_!À·7-gO_x001D_À0¾p1­î,@_x0018__x0001_óm_x001A_ë_x001D_ÀBD _x000B_/L%@_x0003_JÀ*À_x001A_'x¡µ_x001D_ÀR_x0019__x000F_yà_x000E_À¥\_x001B_¯Ï_x001E_@_x001E__x0008_6P	@É7&gt;ñä_x0017_Àoó1¨_x000D_B_x0004_ÀLiÎ'_x0017_?_x0001_@ýb³1_x0001__x0010_@õAOÚ_x001E_+-@dPñaüm_x0019_À_x0001_'_x0002_G_x0006_@gF"Ío_x001B_@*_x0006_âp ë4@_x0001__x0002_DY§\¼"@_x0019_ï´)`×_x001D_@¸MV_x000E_c_x001B_À¥¤z_x000C_@àÃ#CxÈ/ÀÐ3R½_x0015__x000F_À©Ù1·I_x0002_@÷î´ªÛ_x0014__x0011_ÀO_x0001_Æn_x0007_.@"]yì÷V,@°ð_x0005_¸_x0004_+ÀL*Ø_x0011__x0013__x0012_À%;_x001A_Nº(ÀP¡~_x001F_ê#_x0013_@SÄÚ{Wâ_x0017_À©_¾áª&amp;1@ÎÐ	*_x001C__x001A_@B6Ï»_x001C__x000B__x0014_À0&amp;íè¿aíë¯§_x0015__x0016_ÀÜÅÅlÓ×ÿ¿v§Ì¾@qÓ?ÇX?{â"@Nð¹_x0012_16@·ôé¢w_x0003_@_x0002_~¢o´%@ð³NY09@ü_x000E_î%@àÆßh®á%@_x0001_Èe(À_x001D_]p¯_x0010_@m¶_x000D__x0001__x0002_K_x0016_-Àm~ì_x001A_ü[1Àíh"L¢!À-_x0004_ØF_x001C_÷_x0019_@_x001B__x0007_¼u_x000F_"ÀÌ´¤ßK~_x0004_@µSºañ)ÀÁ3Æä¶_x0018_@&lt;H_x0003_ñ;]_x001B_ÀjïU½AE*ÀèÆ£ÄÔ_x0004_À LÉ[Ø_x001D_ÀâÖ&lt;­ð?ÄÁã~_x0004__x0011_ ÀÝ}Ú±_x0015__x0019_ÀÒ_x001D_|_x0002__x0015__x0003_@´HZWuÝ¿_¢²\Wg_x001D_@È¯;­_x0014_"@bôÉ@Ê_x000B_À]RØò	@£@_x0019_T:h0Àø_x0005_¬	Ú?Ï_x0014_-_x0018_@÷a¥Z_x0002_6Àîú3J×¿ÒE§¾_x0016_@ÞLj0_x001B__x0019_ÀPV_x0012_.±Ò_x001F_À¾¥~Ë_x000C_B#@_x0018_®Ð_x000C_£_x0011_@?Ö0Dä@@_x0001__x0006_ÍYÒ&amp;@j÷Í¼_x0003_ý&amp;@ÊsþÅ_x001E_ÀÔAÅ)¢_x0017_À_x000E_´_x0016__x001C__x0003_Àk«²_x0001_z)	Àáå÷ò^¢*@mò¬$lø#@o¤ÑÚ_x0008_@X¡B_x0013_z_x0003__x0013_@õGÙWoÞ"ÀÓ1{u."@Ûù×_x000D_ð÷_x0012_@´qNµ_x0013_À_x001A_¿«_x0004__x0019_5À&gt;Üsæ_V'Àz¬_x0012_¿C_x000D_ÀÓÐ_x0005_¿*_x001A_À¤v}5M÷ö?_x0002_9¹P	 Ào_x001C_{e)×#@NÆµ$k/@GPÈÈê33ÀL´_x0013_h0ê§?àû$êQd(À$å0}0À_x0016_^rv_x001B_%_x0004_À¦F¬Ý7¢$Àð?_x0010_ñ¤-_x001D_@Áäð®$Àãí_x0001_Ýb&gt;ß¿Ø#¾W_x0001__x0003_æK2À_x0013__x000C_ÿÖ­-@_x001A_*&gt;P_x0012_À*ÊBU=Tý¿*_x0002__x001D_H½_x0019_À,_x000E_44Z(À°³± @â±_x0012_±Îu_x0017_À%©È_x0012__x000E_2À0F[´Z9Àt_x0002_&gt;b À6M6_x0010_?_x001C_1ÀDÉß_x0005_á_x0004_Àï"b,º`_x0006_@~÷Î_x0017_=+À_x0004_8kû3À_Â_x0011_!ñ0Àóä6¿_x0001_éõ¿îÙ9kd_x0006_@Ø÷±«î_x0008__x001F_@é#3	Mò?8_x0008_¿ñ_x0011_0@\_x0016_µ²w_x001F_À#YéòW_x001A_ÀÐ,a®­7_x001A_ÀÞVREÐ%_x001D_À8HI°_x0004_=_x0013_@Þ­EE_x0011_*À_x000B_'M³µ_x001C__x0003_@_x0013_/?t_x0017_@~ÿhÈã+_x0018_À0[Z&amp;9\ý?_x0003__x0006_½3®K¸_x001C_ÀäØ¡îGU_x0012_@·Âl_x0010__x0007__x001E_ú?5ñ|Þ]¸#@%á÷¥h_x0010_ÀNÓ9Wµ_x0001_@ä_x000E_OT3¶3@_x0003_R«l#0@gIÌ'À2¡Ð´Qª'@ù58_x0017_e»_x0004_@a=QÃ &amp;ÀÆ}þv_x0007_¤ À/Rª3X_x001B_(À$(_x0017_÷í#_x0003_@s_x0015_L	­ª$À.1Ä(²Á_x0004_Àµ_x001D_Ñë	_x0012_@Ë&amp;tßµ;$Àë²_x0019_;V? @_x0019_ê­=¸Xâ? _x0012_÷2Ä_x0016_Àå_x0001_¸n_x000F__x0005_ÀÖpK¾_x0002_@&lt;_x0016_Þô_x001A_"ÀTS±Û ,À×pðEö¸8@]T®._x000F__x0019_@GG ç#@_á^ ¤¤4ÀNÂ¥-!Û¿¥DVÅ_x0003__x0005_Ö|	@_x0018_õ_x000B__x000C_8À_x0011_-î$f_x0014_Àuß=Wô_x0004_À_x0015_I_x0019_äÕü¿(_x0018_×è2@Z_x0014_m»_x0002_7@ôóÐÐ^_x000F__x0019_À»®¿ Æ__x000D_ÀX&gt;ÛÊD2À@a	Àî&gt;.d_x0004_Nþ¿_x001C_&lt;§üâ¿?xÎé ÿ+ÀÉþuèä(ÀxûóØ°#@ß~æ_x001B__x0013_@)_x000E_q½½+@Hã';4Ú-À1_x0004_tiÍ_x0002_ÀâÿõSÞ_x0002_@LjÔ_x0007_t(@út½_x0001_ÀT_x000C_*lü?2Ìþ±V*À«	¨»¹_x0006_@çÃ:R_x0015_¨ÿ?t`m`áåÛ?_x0016__x001F_Û¸da_x0012_À¹JüYk"@²¥_x0013_³ÚÛ0À&lt;c{CÞ/À_x0001_	_x0007_©tÆ¥N"@r­¬4¾D_x0014_@v!JêQ{_x001D_@Kg_x0013_ÙÖ`_x0012_@_x0014_¯÷Ï»6À¥{há/_x0007_À_x0005_&gt;ò_x000B_Àb_x000C_¡¯%À_x001F_%|#_x0017_ÀÂhìÃ|é­¿Å_x0001_NÿO,_x000C_À_x0002_wj_x0007_.?_x001A_@Ê_x0003_ä:Þ @emn:(» À¬Îoô³_x001D_@Ïhi¶Ø	@Ö_x0019_ÚY[/_x000B_@_x0010_*J;òp,À¦­LT«æ,@_x0004_Ü ¸Xú	ÀÓ¦ô¥_x0012_'"@¸_x0006__x0014__x0008_þD_x0003_@Mv!¥[_x0012_í?*_x0010_*F¡÷?]©µ«Hõ?4EÊí_x0001_U:@H¯÷e&gt;_x0016_@!5µ»ëÔ?_x001C_áLä¸_x001B_0@DwÆ­aí&amp;ÀoîT8Í-@_x0004_ö |_x0001__x0007_}?3@ÂRÚÐ_x0016__x000F__x001E_ÀX$jB_x000F__x001C_@ªáÂY_x001C_L_x0013_ÀM2½?E_x0016_Àwfw._x001A_ý @Õb_x001C_, @@/û05À_x0012_ºîá ÀëS	x{_x001E__x0004_À_x0015_¦oÎ_x0013_ÀôÅì_x0017_í_x000F__x0005_@_x0003_vÃ_x0018_@_î/ÀüBh!_x0002_ö_x001E_@l_iW_x000B_Àn_x0017_s6Fá?2Pð§¶Fû¿`l_x0005_©_x0008_À2c {_x0004__x0006__x0016_@.¥_x001F_á«å_x001A_@ü3Ðb÷.&amp;@_x0005__x0011_`_x0005__x000D_½/À¬j¼y/¯_x0003_@hßð¼_x0014_Ý_x0010_ÀÜî_x0010_ü°_x0015_@^÷Ú»%.À_x000D_LèÏ_x000D_¢_x0006_@:X_x0006_´¦)@_x0003_Ö_x0012__x0008_à_x0013_ÀÌþ¢_x0004__x0008__x0010_@»Ns¢üÂ_x0012_À_x0001__x0005_Â¢á]«&amp;_x0005_@õ¥s~6A5ÀÈâT&lt;Ë%Àä_x000B_¾H«a)À5kèç'À\_x001E__x0012_5_x0011__x0007_Àÿ$©Þ_x0007_Àj3A§º..Àp_x0005_6öÒô)@IlËû1@zð4@VT_x001D_d9Ì?_x000E_éÀ6.À_x001F_ÙéUH_x0011_À«u±­ü	_x0010_ÀF6_x0011_5_x0016_ì¿0ç.î^_x0015_@3_x001A_o_x0012_u_x0018_@n	\é_x0003__x001C_@À©ÙK:Á(Àp_x0003_Ðv"ÀÅ^__x0010_Ào|ö_x000B_Q_x0016__x0012_À1ô¸J?,À½b£Jo_x0002_À_x0017_ñÂ÷_x001F__x0019_@v_x0010_ÌÌÑ_x0003_.ÀÎf_x0011_1|_x0004_À_x0008_ÜiA)À*0¡æõ¥"@bb7v6#@Ïrî«_x0005__x0006_¹_$À|RázP_x001B_@ï_x001D__x000D_¾_x0017_0ÀÎVUW-À_x0014__x0016__x001A_	5f÷?Kí|Ð4_x0016_Àê`_x0005_-_x001C_Eü?U~_x001E__x0003_t&amp;"Àõ«Cû/e_x0013_@s(§òY'@$ûð°_x001E_/à?=/Ó_x0002_w2ÀEÆ/¸-E_x0017_À_x001C_\÷ù_x0004_&amp;5@ÙQ ÎµÄü¿Â_x001E_áõÝ_x0001_&amp;Àê\¥ùñ?Ã³Rð_x0017_= À=¨=_x001F_AÁ2@ø&gt;[ÅÁ,À[Úwón¤_x0018_À9PF7_x0003_#ÀL_x0008_UêD8ð¿²]_x001F_ÿ@~ô?t²©íÑ_x001C_@_x0017_©éôÑ)@£â{¯_x0007_ÀÆ:	â){&amp;ÀÆÀ&gt;¬!%ÀþÖÛ@E7ê?ôßI¿_x0014_#_x001B_ÀX_x000D_']M_x0010_À_x0002__x0003__x0008_ýÞ3_x0010_0@_x0003__x0004_ýJ_x0011_À\0_x001A_ÇÊ[/ÀtBn8_x0012_À$lhw$_x0001_À©_x000F_]_x0007_%@|#gooÀ$ÀþØÕâÍ,'@bØ/îú?_x0015_÷»»-@ÙöÏþ)¿ À_x000E_ôqIxø'Àõ¿?_x0008_@îêpIáû%Àûz¼s¼4ü?þÐ#_x0015_wý?-ã¡TbÕ;À¡tÖ¨7@¥i}¦ÍÙ_x001F_ÀmrçmSï2À¤_x001B_ò	Á_x0017_ÀUáýÛ6@Vb_x0002_óöá%ÀI´ÇiF_x0014__x0017_ÀÔB]­Pÿ¿K_x000F_ëm1s_x0006_@ï*P±Põë?_x0005_Ö±_x001C_ÀÍHM _x001C_@}_x0003_Õ6¡&amp;@JK¯×Ü_x0015_@ñ,_x0002__x0004_d_x001E_@_x0006_*Ü_x001F_q.$À|sýu9µ!@&gt;Iø%_x000E__x001E_ÀÁ_x0017__x0015_ºk)3@"£ck_x0011_@¥_x0018_O¶º÷+Àã´](_x0001_ì¿_x0005_à&lt;*&gt;Ð#ÀgÇ_x001E_#Y¤-À6_x0012_b­b'@#Q(®I³6ÀNSXU(¼?§¥h	L_x0003_ÀX¥_x0004_×Q_x0010_Àðóâ_x001E__x0008_á3ÀBþ_x0010_+_x0017_À¬3öYy"@Ämúª6ñ%À?_x000D_æ·K!ÀÊÅV_x0015_'@´1xMÕ$ÀÍdª_x000E_@eËç ZU1@â:Öúµ_x0001__x0019_À_x001A_±|d¸Ð?uÜkôCÁ_x001A_ÀtáþÄ_x0008_y%À_x0018_6o{oÉÉ?b&lt;×È°N(ÀÊ×Åß^/Àø1&amp;gû¥1À_x0003__x000B_rD®MÔê9ÀK'j\[ð?ÓMmÛ_x0006_@A×t½EVÝ?B`y&lt;	ú$@6Ð¦xÈ_x0012_@t_x0005_÷À¯wó¿_x000F_I!s&amp;@Óbaî_x0016_À_íåÕ?-@]N©§_x0007_@ïóL¡¬_x0005_Àì»ÌXY_x0013_ÀBNj_x0003_GC_x001C_@©0©_x001C_,VÕ?¨àå±_x001C_@Ç¯þhÔõ	@·Í7_x0002_²_x000C_@øXf`,Éê¿_x0004_3©_x0007_T,À_x000B_¬ùxÐ _x000E_@(_x0007_â%lwþ¿\}_x000C_]¡0À_x001A_6{G¾Þ_x0003_À41¸¥qT-@3Lß_x0017_)À_x001B_Å_x0011__x0007_ @BtD_x0008_!)_x001E_À_x001F_u¿_x0007__x0014_@¢­ÿ­½¤_x001D_À_x0001__x0018_ÑÌ£%ÀgñG_x0001__x0004_=3À¬_x0004_&gt;|P.ÀWð?û_x0003_` À6_x0007_?¤H3Àê_x001D_,·¿*@_x001C_:¥a½ì0@ðüÏ6&amp;À¨Úó_x0012_#ø_x000F_ÀÉ\¥_x000E_ô¦#À¤NÉ¯û_x0019_Àëãdn$@cGMûV(4ÀÃù¿°_x0015_ÀKÍrÅ¯®_x0014_@Lø&gt; ¿%ÀBÞ_x0004_R_x0011_5@&amp;BÙë*@ãj7h ÀîðÍ×¤2Ü?_x0006_ÄQn]Y.@ÔT%R_x001E__x001D_ÀJ"ø_x0010_À_x000F__x001A_ÆyÒ98@_x0008_ù0ï&lt;ÀË«öéð_x000E_À ñå¡³"À¼÷Wýa(À0/ùI{_x001D_À _x0013_§2@_x0012_â°_x000B_õ&amp;Àðf¹!¢_x001F_ÀÅ=Ûàì_x0002_À_x0005__x0007_în_x0002_Y¾u_x0005_À_x0012_FA+o_x0019_@ë§_x0016_ÍrCù¿öÍhaa:À·S]_x001C_r_x0013_ÀWj´sã¿BÕy]#_x0008_@_x0010_Ãt_x0001__x0005_(À_x0017_¶¦52Àâ_x0003_EÃjØ_x0010_@¥Ft÷_x000E_µ_x001F_@Þ_x0004_½Â¤Ï_x000D_À¼`â=$@òqNøg:!À$Å_x0006_S9H_x0002_À£&gt;Éóeiù¿[n_x001F__x0018_ø¿ ó_x001C_D"_x0016_@òÄ3!í2@)3ïÅ#ÀMg\bºo_x000B_À_x0016_¿(ãê:_x001F_@R&lt;ô L_x0004_@0_x0014_°2% À­­Ð?%¬ä?Pö`_x001A_tò¿¶hEy·_x0011_7ÀAzU:`µ_x001B_@J%^i_x000B_ _x001D_@®Ñ¸~®ì(Àb_x0013_ªÅ#	$Àú)ÛU_x0002__x0003_ãé'@÷w??§I1@6_x001A_{À_x001A_ÀÚfÈ_x0008_3@_x0001_ér²©(_x000D_@¾qú9_x0016__x001B__x001C_ÀÒJ²6Í2ÀÞH§oQ_x0008_$@pÈ÷Tdë0À.$ Ë_x001B_;@6ôæ_x0001__x0002_ö1@ó+_x0008_±r_x001E_@ô¦jå_x000E__x0014_@[D(_x0002__x000C_ÀÒ¾á¹+%@Z_x0006_Ã_x0006_'ÀAÆ#N)!À_x0016_p|8_x0006_ë+ÀÃYÝ_x0017_kPó¿ÖÁôé¢î_x0016_@É]ÀÔ&amp;%Àá8Î|¤È_x0010_Ànèd_x0017_bÖ#@36(÷t._x0012_Àë¸2=&amp;+À_x001F_¬Oh¶ú¿ëOXg_x0010__x0002_!ÀXàµa._x0010_:ÀÛÒ:?9ÓÆ¿U[dÐ¸_x001E_À4¤r°0ÀE%LÅ_x0008_b0@_x0002__x0006__x0011_@_x000D_îÕ!@õ_x001B_¢²_x0018__x0001_Àúù_x001E_;¦'À|§E©¾ @_x001A_H(xG_x0005_ô?dN¸þË¿Êý/ ÕJ_x0014_À_x001E__x0006_~ÝBý&amp;ÀíFæYÂ1À_x001C_!@cJ8_x0017_@`êïä$@~ñ°ýq_x0004_@_x0012__x0019_ja2_x0015_À3^ qþæà¿_x000F_n¥ÉN_x000B_ó?(ý~Ð_x0016_&amp;À_x0019_8Ï|Ä_x0016_À| FûZ(8À´µ±]#O_x0012_@Ð¹Û_x0003_@2á&gt;ÎÑÄæ¿Ø_x000E_©7!@=_x000C__x0006_?W @º.°xÂñ?ÀA6Ýµ_x0012_@8i81MT)@C±_x001D_'_x001E_@JnO\(¶â¿ìö¡3Ð_x0018__x000C_À]WÒ4ßö¿_x0004_HâÛ_x000C__x0014_ó_x0012__x0008_@=;¤S\_x0002_À¹ZÑK°°3ÀL/äø_x000C_þ?1)ò_x001E_Ä_x0001_À_x0014_2GËØz_x000B_ÀWâÂ´ý¿_x0016_µnÜÎ¿è?*uëµª÷¿ÒÒ_x0004_c±¥_x0013_À"IBþ£D%@·ãôå«c_x0011_@_x001C_Ï{d3_x000E_ @ü_x000F_(-ß*@Ú®)½ùÝ6ÀûÐsÖ_x0007_î?{~_x0017_¿öD÷¿n«`«p)@óÂ_x0010__x000E_o£?Kß\s_x0001_©¥¿}Åt½_x0019_&amp;ÀPSXï!@_x0006__x000D_ ®_x000B_Ë_x0019_@-/U=S4_x0003_@©ä»_x001E__x000E_@iäºß	@NÈ=j_Ê¿_x000F__x0005_ÌeYh_x001A_@"»h_x001E__x0007_x+À¡!_x001A_aa_x000D_ À_x0005_÷P¯·¨_x0016_Àåµ´ó_x0015_(À</t>
  </si>
  <si>
    <t>e2c3a29d27f36e3079914e5bd3c93f71_x0002__x0003_RæÅa¾ Ç¿Jzç0Ë°)@¦YL"òQ"@¢ÞyMiÌ#@¤Ò_x001C__x000B_Òµ_x0013_@´*ÂHzC_x0015_ÀÝ	¥_x001D_+@aÐ_x0010_[¬1@Ä.ü_x001B_Àl¡ï0èZ_x001B_@Î_x000F_HåÄT_x0008_ÀÆ-È30À%¯iÓËè_x0002_À_x0006_¬ó£Ç_x0018_@1_x001B_gÀ_x0011__x0011_@¹ki²._x0006_À}ß	gj¼)Àá_x001B_i_x0018__x0011_@&lt;ü_x001D_&lt;+{ë?Èâ¼c«è¿ÒO_x0019__x000E_õ?_x001F_Ó_x0011_ù´_x0010_@p°þ.üÿ¿_x000E__x0004_4_x0010_?Æ#@²:Ec_x0015_ùä¿î,6h_x0001_Ã¿_x0016_*Õ¯)B6@45Î¯0_x0005_@tüUît_x0006__x001E_@_x0001_®_x0003_íUÑ?5è{d_x0005_ò¿_x0003_Ãwj_x0001__x0003_í_x001F_@¬;%Îg)@2úgO	@-Àÿ+ÖVv-@}e_x0010_Ê0À_x0002__x0016_ºuy³+Àªã?,_x0016_ÀjVD´_x001D_í'Àð_x0011_Á5_x001A_@«ù¦póm2@a±J_x0017_r_x0018_À~îàßù/8ÀhI3\_x0013_î¿&amp;dgÜwb_x000F_@q¨+_x0008_ù¿rêÝ\cí¿õe}­!_x0002_Àpe­Óúó$À_x0004__x0015_gßt©,@úTr»È.@i¦_x001E_Ì^(@l}W+;_x001D_Àvð¤_x000B_µ_x0014_Àßi"cpuª?z_x0019_ác¦'@Êç3«©w&amp;À_x0012_jP*?	ÀÑÀLézM&amp;@Ä¼éçÔ:ï?óÐ¯ò¿4T_x0013_öé_x0006_Àð¼Ù_x0003_¤L*À_x0006__x0008_Ñ]¿VX_x0011_@Mýíÿ+_x0013_ ÀÜë_x0006_¢1@ÝÏ_x0016_À3ã?¶Ö©ÊC+@&gt;_x0002__x0016_%8Þ_x0019_À_x0003_j	×ð_x0019__x001F_À_x000E_ÚFVhg_x0018_@Î_x001F_vÅ_x0005_%@OõbïT!Àtm_x0016_¤5ù? ¸	_x0004_é$@¡_x0014_&amp;ÖE_x000F_@ãº_x000D_6_x0017_ÀêÃ[»!À#Ê.S|_x0014_.À ÌØ «ü?&amp;?r|Y_x001F_@ï{Ã¬«_x000E__x000F_@R2àÑH2_x0007_@wÛêZ4_x0014_Ù¿Ò_x0001_\­û?ßØ# l,@Ô¼ñA_x0018__x0010_@¬_x000E_°â[_x0018_@_x0017__x001B_p«öZ_x0015_ÀTè`ÃßôÏ¿þsÄ_x000C_Ñ_x001D_@¨t{Dì¿Ç·Þ_x001A_!À¸-_x0018_³ h(@ ïk_x000F__x0001__x0008__x0006__x0005__x0017_@_x000E_z(¨»nÛ?VÑ19ç'@_x001D_;¡ÖU%Àî_x0006_²Í¶ü_x001B_À((%_ü?ÒiÖMòT;@V_x001C_;í?_x001B_À×öÔJùB&amp;À¼ñ_x0002__x000F_Q_x000C__x0012_À_x001B_3 z/ù¿4«2&lt;ó&gt;@kÐÕFô_x001C_ÀêQ_x0002_Û­"À{mõJþ.À°N{	[í_x0012_À¡ý_x001F_²4_x001E_ÀÒ4±°b'ÀC!Ï?Ç²ó?`Àp]ÇR&amp;@q_x0008_Ö_x0017_×_x0007_Ñ¿­qÌa_x0015_3@[ñÍ^ú|_x0003_À»Sýõú_x0010_@°âÈ*.@ï_x001E_a,_x000B_!À_x0002_RhÜâà?&gt;&amp;	¬¯_x0019_;ÀFh+Ð_x0005_À@_x0007__x0004_$èEý¿ó6Rï""À&gt;Aq(åº¿_x0004__x0005_¹Ù_x001C_ß_x001B_@¼Z_x000E_&gt;oN÷?pìó9 ©_x0004_ÀqÖñY±ñ¿&lt;Opãó£_x0014_@sÒï_x001A_À«_x0006_ÀGÈ¨_x0010_OLé?õ_x0011_¬_x0011_ý%@_x000E_Aoèì\_x0005_À¹KM­É(@.BGê_x001D_-1À_x000C_?ðíö¿Ê¥¤ 8wü?ßqs±_x0002_/À_x001D_¿_x0002_~c?ò?H²;æu_x000B_@ò_x001F_+4_x0017_à_x0016_@RÕ¸ÆÑ_x0010_ÀÉA®ï_x0006_À¼A¿öz#À+L¶_x0005_,ä¿Ý¬_x0015_"X_x001E_Àg(¦_x0019__x0011__x0016_@_x0003_¶&gt;Ñ_x0008_zñ¿Þ,_x0019_¤å)*@Zn_x0011_3»_x0002_@õ¥_x001C_3xØ_x001A_Àº(_x0005_!¢1ÀW]|BSØ_x000F_À¶_x0001__x001B__x000F_ _x0013__x001D_@¶&amp;~_x0003_K_x0001__x0004_Àt_x0017__x0003_ï_x0002__x0004__x0013_Ò"@«hqu"À:ªí5àe @¨Uû&gt; ÀAL¸£_x000C__x000B_ÀKn^_x000F_O©"À¿Ã¢º7¸_x0001_ÀÇa_x001D_§&amp;ÀIÊd5Õw_x0015_À_x0010_ä ª_x0015_Àk_x0010_Gã2_x0010_@	9«_x001A_Üë2À´ÝÀöÓ_x0016_@S_x0019_ÅÞùä_x000F_ÀÈ&amp;`_x000B_Ú¬_x0014_Àcð½HW_x0007_@_x0003__x000C_Ë1ç_x0010_@Iý&lt;o_x0003__x0001_1ÀTÆác_x001A_öû?jëÛ»$²Ä?¬XÉ9_x001B__x001E_À_x000C_2=h"ÀÆ²æõ)¦&amp;@â5q!¾.@W7wÍ­tõ?_x0007__x0014_­UÊW.À­·³êí8÷¿c_x0014_Ô\»_x0002_ÀÊ¬À_x0008__x0010_w.ÀN´H¡½¹_x0010_@_x0012_	o¾ù&amp;ê¿Ìª£nÊ_x001C_@_x0001__x0002_¸GÓ&gt;Î_x0013_@düì_x0008__x0018__x0001_@îûºr=m_x0012_@Hæ®5®.@¯Þ»_x000C_k_x0013_ÀÒíð_x0013_Ó8@?_^u×*_x001E_ÀÐ¡\_x0006_ÇY+@Ð_x0001_ ÿ_x000C_À¾Ìl~B2æ?´_x0011_S%_x0013_"@CRÍB8_x0003_Àý:³þè?FöºX0"@üTp3ø×*À_x000F_Ji¡t7@[hlÛíü?gÙC\qÌ_x0010_@"JÔû»ô¿Oovp,@_x001D_fËo_x0004_*À.Ûõ_x0012_«å9ÀNW-_x0017_£M_x001C_Àº*3._x001A_@ò£ëj%ô*À_x0012_ù]/E'@8·óþ_x0010_t'@_uì_x0002_¿3À~õçÜ­'@*ëz*Ìg2ÀD¶_x000F_K^Kõ¿_x001A_æ¼_x001F__x0001__x0002_ìå_x0012_@9ÏÕ­Øì¿]v_x0013_(9"	@Æ_x0012_å)ë_x0003__x001B_@_x000E_úIÈ_x0013_@£ëâ!@íDXEE'%@8 ¸!Ú_x0011_@vIz®/"Àb_x000E_Öî`_x0008_@#K_x000F_,ó_x0012_Àï_x0018_ù_x0008_.7ÀF9¡©Ý_x001C_ À_x001B_½¡u À_x0010_?_x001B_Ü¿Õ6-$ÛÌ?«Ì~Ö	_x0017_À²_x000F_d&gt;Ñ(@F_x0016__x0013_ÿ?öMN%@_x0003_½rÕ%ÀV·ã¹þÈ_x0018_ÀÌ'_x0018_iÞt#@©ð_Âý_x0017_À_x0002_°&gt;=¸û¿²ø¿ö.@å&lt;s%E¨!ÀøÆk½V¢8@®\ª´_x000B_@_x001B__\_x0014_ô?Y?l¥a_x0013_Àûö*òÊ&amp;_x001E_@_x0001__x0002_q_x0003_3 ëÉ_x0015_À*'Ö[W	@7_x001E_j»,À 	IÖÞ9@Mg@É[_x001E_1@ TÐ_x000B_è?dcS|ÀÞ_x0010_@¶,MÓ/À_x000C_ÐÅB_x0010_$@ØØ_x0010_?§_x0016_@[Í¨T À«E&amp;¶Fì_x0007_@gA0ïÛ-Àl_x001A__x0008_[Ë_x0016__x0013_@73_x0012_K¢_x000E__x000F_ÀsÃÝ	§ÿ_x001D_@©%QL3@j$UÈf_x0004_ç?R "¯"ý÷¿7±å[_x0014_À9hajûë!@dK°g{_x0019_@98W_x000B_ú5À3j_x000F__x0019_S³à?¼³Q#À®«Ú°_x0018__x0018_@t_x0013_%Æ0l$Àº0äg&lt;À}5"_x0014_ZÏ$À#_x001C_IÛ8_x0001_ó¿LÛ0Ï_x0017_Ì$À_x0005_ùm_x0001__x0004_a±_x0012_@ÈÖz¸%.	@Ä%%?_x0010_À½_x0014_ÍùSfð?.Q¼6O_x0014__x000D_@Û-¦»"_x0017__x001B_Àîn&lt;%CØ'@f_x0003_s§n²#@yUbâÖÚ¿_x000E_X;ÈñÆ$À-h)ýA)@S_x001C_÷_x0010_Æ;è¿_x001E__x001A_°uZ_x000C__x0018_@z-ÜîØ_x0011_@üó­_x0005_æ_x001F_ÀµqL¢Î1À×ª¿àY]_x0012_ÀÕÅ&lt;_x0015_dü¿h"_x0006_gj_x001E_¹¿Yq_x001F_F|-Ñ?ÿ|"_x001F_s	_x0002_@Z}/¹ZQ_x001F_À%X3Ð_x001E_"À_x001D__x0019_1'_x0002_@ªaû_x0006_ï¶/@¯¥_x0001_ü_x0006_'@_x0001_ûøNá&amp;ÀêlÈ­5ð¿Ea	_x000E_U"ü¿PÉ_x001D_vO_x001F_@ì:_x0018_ÙOë¿MX{Ù_x000B_@_x0002__x0006_ÉÍzH @Ös_x0003__x0013_/ÀÂÇUëä¤(@ªì;Üù_x0008_#ÀCu\-¹5_x0005_À_x001D_jêØÐ_x0006_ÀÑ(¤q_x0002_/ÀLÊ!_x0010_&gt;_x0003_ÀwOÅÅq*À$]®\,_x001F_@ÀªÔ_x0003_¸Ý_x0003_ÀÂY¯±_x0002__x001B_@¸=÷!ÀÍ{&amp;&amp;ô_x0001_ÀZ´ég	.À¬hÛ_x0012_®ù?{ëlÃ4&gt;(Àr.%$Àiwù 3_x0001_@ï&lt;_x001D_é,ôá¿htv¿ÚÀ?eú¦U`8$@%&lt;êDÈZ4Àèæ&gt;ÞÍ_x0004_Àö?ä)¸)@Ü¨d_x0011_÷që?,ÍLõü/À_x0018__x001A__x001D_G_x001D_µ(À'_x0004_ð»÷	_x0011_ÀÄïçÃT_x000E_@w,Îe_x0012_Á_x0012_@;ÃÓ_x0001__x0003_~í_x001E_@¤Ä!qcÕ"@äT§â70ÀógCC@¨(ÀX9ÿÂ_x0007_#@ÎqÒJ&amp;@Q_x0016_0tvP_x001E_ÀmU£Î?k*@Ñ*þ#»_x0006_ÀN,¾ÁU_x0016_À_x0014_±SÔè_x001E_À&lt;ñ_x000C_0Ãè)ÀºÜP_x0017_`_x0010_Àù-¦gÅ_x0006_À0îc2±_x0010_ÀdÊø7.P_x000D_@×Æo?ÓQ"ÀÕ_x000B_\á$73Àþ_x0004__x001B_ã_x0013__x0018__x0012_@_x0002_G_x000E__x0015_54Àx_x0013_ãN_x001B_â?.f÷Ê»(_x0006_À¶_x0004_:2_x0015_@^cjß_x0005_À_x0011_@_x0016_6ÄYQè_x001B_@|w?Y;4_x0011_À4_x0007_×âÝ*Ào½_x0001_k_x0008_@ZÚD){eï?O8lê Û_x0001_@66ïËÙn_x0014_@óÃèG¤_x0003_À_x0001__x0007_Þ@- ²Ò_x0013_À&lt;ÔÚrWÝ%À_x001E_=¥_x000E_R¢:@_x0012_Ó?E¬+@¨_x001A_UXÌ_x000D_@ì:ÃºZì_x000C_ÀÇYd26(@Åþy!B.@À¦l_x000E__x0002_@£æ½bh2 ÀÝôNP¸_x0012_ý¿£Tâ±5m_x001B_À§7ìÁ"f'À4Ý(_x000B_ä @ïGôñC_x0006_7À_x0002__x000E_#TéÍ(ÀRòQ¾Ç_x0003_Àõ·l -/#@_x001F_Sal_x001E_¼ã?ópÖü¬%ÀÓþKøF_x001E_@_x0011_p5%m(@ÝªCîéô¿ÔÁgà$@BÏ°º_x000F_é_x001A_Àzëï_x0004_(@Äÿ´9h¡_x0005_@&amp;ÕúQ¨_x001F_@:þûÂ¿_x0013_$@¨^Ãc	_x0006_@Ï¾¿Ðj÷ð¿zû¨(_x0006__x0007_6É_x000F_ÀL­L_x0019_Q_x0017_@ø_x0002_Å_x0003_«­ï?_x0008_h_x0014_&gt;bý¿W%o_x0005_ÀäW_x0019_ÛÒW%À_x000C_¼àf/2ÀªI¾:(26À­f·ý? ùt~-ÀÆÑÙ_x0001_·î!@ê¡úOÁï À©_x000B_?y­_x001D_ÀF_x001B__x000D_¹Îõ?r«)_\à)ÀSmîq/ý?$mq þ_x0011_@qºjûù­_x001B_Àâ|Ã#_x0010_E_x001A_ÀÍõ5¬yy_x001D_@6ð¡_x001D__x0014_@i+np_x0016_W_x0005_@&lt;ð_x000D_?Î_ @$_x0017_;S_x0015_À_x0008_ b"³Ò_x0017_ÀKb_x000B_-_x000B_ @ª2_x0017_@[à4@éÈ(z.@§y_x0003__x001A_·_x001F_À3lí÷«_x000B_@·ºc£!@'^`©_x0004__x0016_@_x0006__x0007__x001C_^_x0014_C_x0018_@äb_x0010_ð_x000D__x0001_À©¾ÿN(É_x000C_À5é_x0017__x0002_­,Àÿ_x001C_ûÈzê¿4]Ñïh,@Üó_x001F_7_x0018_@1^X_x0011_È&lt;_x0010_@Dïø¼¸,@_x001E_8r)jU_x0019_À¢¸/Ë}*À_x0012_1\H( @ûe_x0005__x0016_ø¿Þ&lt;"²_x001F_&amp;@ø_x000E_¼Á_x0004_E_x001F_À?6es\{0À_x0003_¯ùò_-@ËïÀD_x0014__x0001_@$F`ÃÒQö?åÓ72¶þ¿~_x0017_¢Ö²¿:2uZ]=2À_x001D_!_x0005_hX_x0010__x0018_ÀÈËRz5_x0008_@çû#ÛÛd.@~Ï¢¾Óä_x000F_@_x0018_±¬t_x001C_Àkf¨§Ï ÀF®A,ÛÕ_x0005_À(3_x0008_¬!@¸á_x001F_¡ù_x001E_À~ã]_x0002__x0005_ìc_x0004_@_x001B__x0006_ukäÆ_x000F_@ü`ìµ_x0017_@_x0014_å_x0017__x0013_t_x0011_@î·½&lt;%@=´i#ºc-À]5fB_x0014_À= ýVn_x000D__x0001_@_x0005_ü²_x0010__x0010_2@jA'­Ù1@t¹_x0003_ÑÆË!@Î_x0008_(åE7ÀE%_x0006_3¼_x001E_@È¼Üþû?²î~¬b_x0016_@´}öcÓ_x001C_)Àè¥Û÷_x001A_@'_x0004_¨o/oó?B¬ù\X_x0008_ÀúÔH0Ú_x000C_@_x0017_·»ó¿PÌ?Z_x001B_À£ûñµâ#_x001D_@Èµ&gt;-ö_x0015_@UË{_x0008__x0018_-+À:_x0002_}y^§_x0001_À´_x0017_F_x0010_È7!ÀëRÄ_x0018__x001F_W	ÀÐêÛ`*@_x001E_Æ"è¨6_x0008_À6ÍìÇëæ¿jSü9_x0011_J2@_x0002__x0004_±¦JeÙ_x0019_@QÆ!&amp;Åñ¿PL7%·Þ¿n`)Q_x0014_À§?dpÐ¡"À´3_x0001__x0005_À|ÖØr4_x000D_@AÇPO¹"@T_x0008_k_x000B__x0015_Àa^Û¹²6@Å-_7Hâ)À¬pÆT2ÀÜ#K_k_x0015_@ð§ö_x0019_	w_x0001_@¢=2P^Åã¿â_x0010_ño.@_x000C_Uy0x9ÀLn¢g!° @cd(¹ÁF_x001D_ÀJ T_x000B__x001C_&amp;À/Å¸êH_x000F_À~kt_x0001_ÀÇ'¿%ßA!Àá-³ @mæO&amp;Ö @óúuË,À_x0010_hL´U_x001A_@Ø¡é¬$@ãjª³"_x0003_@c{Ë_x0014_Á_x001F_À­¶h×#@äÀpò_x0003__x0007_Å ?_x0019_ü­hH_x0001_@äºæ&lt;Ã&lt;&amp;Àµ@i_x0002_ñ?Noð)ó_x0002_@Æùà`Ö}0@i«þPæ0ú?Z_x0004_tØ_x0019_)@_ÒÒ"G_x0003__x0019_@|xµ_x0011_]&amp;@Gí5OÁä_x0012_Àðë_x0016_ÌÂð¿!Y^Bõ!Þ¿ã&lt;_x001B_=Fá?tmÔL"'@ß_x000E_)_x001C_o_x0010_@ø5,Ú_x000B_@_x000D__x001B_9_x0006_f\3@¹½0_x001A_Àì8îj`D#Àf×yâý_x0014_@Nµ5uÛ_x0017_ÀVÅÉä_x0005_@¬_x0005_ç×.@çCú=Jr!À&amp;(ßµÛuæ¿_x001A_?Ôü_x0016_¯_x0003_@úP°ã÷_x001A_@_x0014_R_x0002_s$@Oe¥uÅº/@3°ý_x0018_@Jò*ê_x0015__x000E_,@_x0001__x000B_l_x0008_ã Lª)@FùT/z_x0018_@tÛ³pZä_x0011_Àø2¡}B_x0006_@Á)WÕMF_x0008_ÀF_àú¨_x0005_@W­!¡_x0017_U6À²ç_x001F__x0001_Ú_x000D_@_x0012_qy)F_x0013__x0017_À_x000C__x0005_©¸6@_x0019_È¨ki_x001B_@ÜDc²v @ð*_x001D_Ó9è_x0011_@L_x0004_%AòÙ%@ÏaÍ¢T#Àú(ì¢ç±_x0004_Àû²¡li	0@!³þâÞ^_x0001_À_x0016__x0003_ìa©»_x0013_ÀÆÝ°V_x0012_À Ã´_x001A_k¡,@Ì¡(àÉq_x0019_@4_x001F_Û·;_x0011_@p~Èüy"@¶:ÛdÑ-@Í_x0002_Aa2À1îð_x0007_@!@|_x0018_ç.`Ú)@_x0017_¸«Án*"À"_x0001_Gëvç @+AdX.¶_x0019_@Fgür_x0001__x0002_,!@:_x0011_ 3Q_x0002_@_x000F_ù*{|æ0@ÞS´vÇ¬_x0015_ÀTé¶_x0007_Baò¿upÎ×_x001F_@ÎY6ÖWP_x0018_Àæâu¼_x001D_@¶r¸X_x001B_ê?@àç?U_x000D__x0001_À?Sv^_x0016_&gt;ö?Wö¶_x0014_ÅÕ5@þ	%Ä{ê?R@×_x0017__x0013__x0012_@Ó_x0002_^\~éî?dÊ*qØ}?÷|ðo_x001C_@_x001E__x0007_SõÄ_x001C_(Àå³É¦6_x0015_ô¿,YK!÷_x0002__x0010_Ào.1ÂÂ_x0005_À½¥9f_x0013_Àx\_x0005_6[&amp;@&lt;&amp;ìb¢!_x000D_@|_x0011__x001E__x0005_á¿8ñ ÆO_x0006_À_x0002_úÜ£_x000C_À5mÎ¥H_x0014_Àr³È«o8@/_x0011_I_x0006__x0018_@¼_x001F_kÀ·_x0016_@£		¯®ÿ"À_x0004__x0006__x0006_·%È&amp;B_x0011_Àg% Íþþó¿Pø	À¯­ymû_x000B__x0006_Àûö?£Ü ÀìË®Ðë?l_x000E_­a§"!À3u_x0005_¿¼_x0019_Àµó9)J­*À_x0011_øÆ[y_x0016_ÀÊÂ4ççk!@ó0_x0016__x0008_Í4+@P³îþ_x001B_À_x001B_8¹Ex¦_x0002_À1CÿÑñÛõ¿¼&lt;Cß !@Þ}uPÊ&amp;À¼w)°0'û?Íl°ê_,_x0013_@_x0001_`iÎ_x001D_À=4ä_x001E_#	í¿Î;Z·Æ_x0014_À_x001A__x0018_¹Â´¿ºæÄ«ìI1À_x0008_f9Å&lt;0@`c'_x0003_þ'À%U9qåh_x000D_À&amp;n½5&lt;¹_x0014_@÷E0n)À_x000D_j.Á_x001E__x000E_0ÀzÝ_x001D_£rê_x001B_ÀÎFÕÝ_x0001__x0003_]_x0013_@_x001B_c¯_x0002_7Z0ÀÕ?ï©ôÛ¿Â_x0002_]Â %ÀÛÞ`wx/Àã;Ë&gt;É_x001A_À£7vEå_x0019_&gt;@&lt;dª×Ñ3À_x000B_Nnzå¨_x0015_@îÐ²_x001F_&gt;Ø?`uy×_x0013_k_x0017_@_x0013_Zçéj1@&gt; e´»ï¿ÞG!å_x0019__x001E_@¿B¢¾_x0011_À*0LAèú_x000D_@_x001C_ÙóC´O2@ÿ¸Ö¾_x0005_@Øpâ_x001C_¥î4À ãß÷,Ý¿_x0014_ìE|Éö¿ê¤Ì®ïa_x0019_ÀðåÄÂ+Àç_x0007_ãé@Á"ÀFNµ_x0019_$@­¯_x000D_«Fº_x000B_ÀºyÇ Ì&amp;@ _x0015_Zte"À²ßFö(="@_x0002__x000D_F)_x001B__x001A__x0004_À¢æ_x000B_E_x0008_(0ÀHkh¢_x0012__x0003_@_x0002__x0003_\LE5Ñ_x0003_$À­ç²üÂµ4@óËÉæW_x0002_À_x001C_E9?ªî*Àêgs_x001A_è_x000C_$@^¶Sßð§$Àº¨_x0015__x0014_À·Õ,%µj*ÀLqÇã#·_x001C_@ _x0008_²P6_x0011_À£ô_x0005_±i$À.q_x001F_üD:À¯x¸_x000F_W1#Àøï¿ñ_x0018_oå¿±¼&gt;Q3ã¿"àòr£&amp;_x0019_Àð÷_x0006_²îÁ?_x0005_cl¿¬_x0002_À0&lt;_x0015_À;Ò¿_Èö|¸ð?ð_x0006_?_x0011_ÿºÙ¿*@æQo+@¨ítõ2_x001B_@Ð	×_x0013_ÛT!@W&lt;&lt;üò_x000F_À¾P°~Ö_x0002_@¸_x0001_"_x0010_À´_x001B_ü]ô_x0019_Àù_x001F_c £ò_x0010_@ÅWÉ4³_x0005_@û#_x0014_Pæ_x001D_@¯SÌ_x0001__x0005_\#@uV-êsª3Àµ§~þ'@_x0001_¢L_x0005__x001E_%_x0011_ÀÜä£&lt;_x0003__x001A_@Esûþ;_x000C_%@Õ_x001D_ÀÊ:ì)@_x0008_¤{_x0017_ó_x0010_À&lt;_x0006_à¾_Y_x0011_À0è5ÃWü?Øh-C_x0018__x001C_ÀT_x000F_&amp;{_x001D__x0015_@þnQºðB%@ö°ñx&amp;@_x0003_»¡Àßò?&gt;Áã_x0006_zp/@«_x0010_ÕdXÌ"À¾*0&gt;*t_x0001_@R³¼x_x0005_@_x0011_á®½h&amp;À_x0002_Ñ­Àÿ"@zX]_x000F_Yù¿ï,_x001B_&lt;*@3{'N&amp;2_x0001_@ÖiJõãGð¿Ó}åü_x0008_À,ÞÙ+_x0015_À¤ô­3_x001E_æ¿ÏAxbD0@®_x0004_A¡ûµ*@t°UD­p+À4_x000C_B_x000C__¿ À_x0001__x0005__x0005_?Û)¡À'@Ûã_x0004_qk&amp;Àn_x0007_nè	_x0019_@E3B¹Q$À!ôtX4_x0013_@éfý_x001A__x0006_ß¿B¨}0!Àj¢_x0017_¼Ý²0@ç¹K­_x0010_Çñ?æ¯_x000C_âg_x0002_²?¯Ç Iÿ[,À0_x000D_ôt¢Ä.À¦ØÆÎ_x0001_À@OÙ+_x0008_T_x0014_@Ëßý`_x0008_/@B_x001B_:_x000B_Þè¿H¿SÃmã4À_x000E_1Kýíáù¿Õ]rÂÇ_x0010_@å_x0003_d³&amp; @:#@_x0008_[Ä¿½¨{Êàã?¶ »¶_x0010__x0005_ÀâþQûª/_x0010_@RRæd*å¿_x000E_ëÂ)_á1@ d_x0012_ø_x001C_ö)À£==,#@¨_x0018_Ë¢_x0011_À_x0010_ÀÎîü.¶_x0011_Àó_x001F_ÃÐ©"é¿£2ë_x0001__x0006__x0010__x0007_"Àx_x0004_æ7¶0@ãê_x0014_sÛû¿?Û×¾_x0001__x0012_ @£FMdÞÚ%À@)Sô	v_x0006_ÀíVüh_x0015_@òô&amp;m,_x0016_@3£j®ýÅô?ëæâni¸_x0008_À.9û¨á)@Ïü.µð_x001B_@ýX¤Úï!_x001E_À£WÃEø_x0002_ÀÑÆþ¢_x000B_@S¢½ü³'@Åj)w,ý_x0014_À^ÚFÓ@À5_x0007_P_x001C_ÀôÅ8_x0019_­#À_x0001_êÂ9_x0002_À2Üò_x000D_õû,À_x001A_Ì_x0005_Íú_x0003_)@$æ]f_x001E_0À·±¶3å[5@¾(ÚW_x0007_Àhu3J7"_x0010_@ù®)Ë:_x001B_@4fB^gî%À*úfÛ"9_x001C_@_x0011_.ÐcY· À_x001A_¾jø\"À_x0004__x0005_qëòG~´&amp;Àì[':½_x0001_&amp;@3YôcR!@TeS_x0011__x000D_Ù_x0011_ÀÚjx#H½_x0005_@-Bds_x0017_@'L\'À_x0017__x0019_À¸Q_x0004_Ú&gt;ÀÀl«ì_x0012_ê'Àzy]_x0013_ä70@_x001A_ß.vÕ7@Þ8áéiz @-´\Ë_x0004_O1@_x0004_ßµWU1À½¢°_x0012_ÀKàø_x001C_[_x0008__x000F_ÀpÏõ¸V_x0010_@K¥pÆ _x0013_@ö³S_x0004_@r`W5é*ÀÈ_x000C_ª_x001C_§_x0005_@F¿¾dÂØ¿Æßv'²ÿ¿(££ìn~	À_x0002_	gõ._x0015_ÀC_x0019__x0003_:º;"ÀªÕ!*ú)"@Ùµ²²_x000D_~à¿Lð°µ0@¯ÈçS_x0001_À_x001B_	Å_x001E_gp_x0001_@Pè:_x000D__x0002__x000D_¼_x001F_%@ÚåSPÈ*@_x000B_þx_x0006_ê|1Àoè.@´ô_x0007_À4¦!_x0004_@þèYÿ×?Pr,ÀÜ_x000B_Àªç_x0013_à® _x0018_À$vD%HÞ_x001C_@g"Þæø¿x²_x000C_õ_x0008_f#À?_x000E__x0004__x0019_ @Ø4\62p_x001D_@F 6O±K#À:Br¤ãG_x0015_Àû_x001D_uÿ¿?m&amp;ÆaB_x0019_ÀµQ2ë_x0019_À`{i'3ÀH0¼*Ï	@&gt;_x0015_Uõ­"%ÀÐ¡Â4ß¿¬©¢0_x0003_ÀÐ¡_x0019_î²í_x0011_@"ç_x0010_J±_x001F_ÀÃÔê a_x0005_%À&gt;\_x0019__x0001_5ê-ÀaOÍ_x000E_&gt;_x0016_ À8$÷²c_x001A_ÀSOîU%þ?´ï (o_x001F_À_x0004_µÛ4j­!@_x0001__x0002_©_x0018_¸5\_x0016_ÀN.Àù-@*Ytõ_x001A_Àvh0H_x000D__x0008__x0012_À_x0011_®Qü;'ÀÕ`_x0008_·"_x0001_ÀµÊQø_x0018_ÀäÚ3_x001B_?_x0012_ÀlÛÁ_x001D_@_x0010_ù&gt;kÎ_x0004_@_x001F_Fìu¤E_x0018_À_x0003__x0002_Ü«_x000F_¢_x001E_Àð`ØJÓb @oáÐ&gt;ê_x0019_@ß\«gö_x0016_@¾¹¯_x000E_81@ÑØµÒHº_x0012_@¶â·_x0012_$ÀÆ_x0001_úèGX_x0016_@AWG£ü¿c34_x000B_4Àx(oÁ©+_x0008_À`Æ)D4&lt;1ÀÕ¹øålÍ_x001B_@ Ò_x001D_³;N3ÀêÔÝ$Î0@0Ñ½_x0008_¶7´¿_x0004_{_x000C_´_x000D_÷¿êD_x0003__x0017_$	À¸rPéÝ_x0015_ÀR&lt;D_x000B_½+@êürì_x0004__x0005_¾e4À/Û×o_x0011_Àä!¯)_x000D_ïå¿¢ù_x0016_0e( ÀÒ(go0@_x0012_´0_x0013_&amp;_x0017_@Õ,&gt;E_x0007__x0007__x0012_@^i[Q9_x001C_Àþ_x000B_0@H_e²_x000E__x0017_@_x001D_£ÿ+'_x0012_ÀÁá¨Ð-°!À_x0002_¹_x0012_Võ\#ÀÙ®w=Ý2À_x001E_DØÜ_x000B__x0004_;@2Û_x0005_Ú._x0008_(ÀÌXÜ\2G_x0018_@f_x0008_~¹µN/@^$_x0014__x0016_ÎG_x0007_@D	p§|÷+ÀÏ°5_h!À¸ºÃ­æ­_x0018_À&amp;Tmgæç?z_x0008_CiR_x001B__x0019_@g4y(*À_x0001_QÁã_x0012_Àé_x0007__x0001_-}ø¿ø&lt;_x000C_ÇÒß,ÀÏBÚnS_x0013_@u(&gt;_x0003_!À&gt;(°ô¥ÿô?h#®«÷õ¿_x0008__x000B_àæ«ÓéÑ!@ø_x000F__x0005_VÐ_x0007__x0017_À_x0014_÷Ñò_x000B_,ÀH_x0012_^}£6@Y¥_x000E_Àº*ÀmTWâ_x000D_ÀÎ6i·Ü&amp;@Ô	U¹d1@câ)¦-@_x0004__x001A_½_x001B_Ò¶Ä¿lÖ_x001B_Uç*Àöý+zë¥ @U_x000F_1,àN8ÀÈ{Xd_x0005_@Í_x000C__x0016_'-O,@ôÑD(Ä}_x0014_Àª³ü³_x0003_Àó°Ï8¦ã2@bx »sÌ1ÀâuRïÎ'À×¿"]×I(@Ì¼_x001F_Û_x0002_Z_x001C_ÀÿyHº\_x0001_@ºwæÅ-@méRU_x0003_@;4Ö%ëï_x0008_@Âìt¬'(ÀuYÿ¦C¿.À&amp;ñ¬?kî_x0018_À_x001B_{~2ÌÎ"Àuì_x0006__x001E_n_x0016_@mÌI_x0014__x0002__x0005__x0010_²/ÀNþrdQ+ÀS_x0013_R=^!ÀW¹Ù¦¨&amp;À/BMø¿UÀø9¤$@_x0011_²_x001B_ÉÅZÎ¿v$Ð+À_x0003_ëñk[%@:_x000E__x0004_fÅ_x0005_Àüô7[ÿµ @,«/^Å"@/¦*Ç®_x001A_Àý*{E:)@Nð_x0012_Òb,ÀÂ_x0005_4Ù_x0013_!À_x0001__,_x0013_}'ÀsGy[¢_x0017_@_x001E_'ÑrÓ_x001D_ÀR¦k'ïn @6¨ïg%À?rÓnÕ"À_x0019_^±"Jðö?)ÌX¶$øõ?t)_x0014__x0001_¢-@¬¤Á_x0002_ú_x001F_À g¥ÖáA_x0013_@N_x0019_³x)ÀÝ&amp;Ì¸/-À_x0006_ÍCîÏ_x0007_À}ñ «_x000D_L_x0014_@8_x0019_ë7 @_x0001__x0007_ÎëÌi×?&lt;S:v	#@þ@_x0019_7à @ü *p%À÷úE±&amp;@à_x001B_Ô_x0012_è_x0016_%@~D_x000C_K_x001C_+Àæ_x0019_&gt;Ä_x000D__x0011_@²q×ºÅ_x001E__x0010_Àð_x0012_l_x0019_ÀX_x0005_ÀÏ_x0004_?·Ø_x0013_À?_x001F__x001B__x0012_Që#Àú_x0006_Ñ_x0015_*þ¿ØîqZ#À_x0015_qXãà!À_x0011_ç«læ!À©_x000C__x001F_ýh_x0012_@GOD)_x0011_À@_x0010_f£½_x0003_@	üçåh @3_x0003__x0012_ßò^$ÀLõ¼_x0016__x0013_0@3öùEc1@K¤òþ_x0015_@AÀ'ç_x000C_E"À~ënw_x001D_ÀÒ|_x0006_ëýr_x000F_@Yj_x0013__x0002_¼-_x0004_@¤_x0014_¬k_x000C_(Àòa_x0003_ÄenÏ¿C_x001C_R^Öó?ÁJmÚ_x0002__x0005_þÕý¿äêç¢0_x000B_-ÀòÊÈ¦&gt;_x001B_@¿Ã_x0015_§+/Àæ¿¿dÇÞ_x0001_@Ùù0V0@_x001B_@_x000B_Ô³Í3À¨íA&amp;z'@%¦£UÉ0ÀÉ_x0008__x0015_ú**É??´ÄI_x000E_¸_x0005_Àcà¬q_x001D_=#À_x0015_étW°£_x0012_@²_x0019_dèN_x0016_@ÜEIMú_x0003_0ÀY_·8_x0018__x0004_@ßÛDÛï³_x0011_@õ@*BH_x0003_@¨ô­_x0003_Ò_x0016_ÀöK&gt;ÉÜ_x001B_@¯g!ö¡_x001A_@¿Xà#½_x0018_@¤QôMc)À#wáÞ_x0003__x0007_@_x0019_fÕ;K·_x0001_@òJqíR÷_x0017_Àh_x0011_?3à¼ñ?ûø#Â|&amp;_x0015_ÀÆeÁ%_x0010_Àÿ_x0008_³ÁX_x0019_Ç?/8_x0003_Íª_x0019_,ÀîM_x0010_Je6À_x000B__x000D_È_x0015_%U©4!@ß)_x0001_ÌÛç_x0004_@)mÁKå¥7À° _÷_x0011_¶-À¶	à~_x0008_4Àç:Î\)y$À¼ç@xáä/@ÉO?Ôç_x0012_1@Æ_x0005_&amp;_x0002_æQ_x0017_ÀÒà_x0019_)_x0019_@&lt;êþê+Ào­³û&amp;@oJk[Ýñ¿Û_x0003__x0017_'À@L§_x0019_À0Èª³_x0019_Ç_x001B_@t_x001D_¾_x0004_¹E_x0001_À_x001A__x0010_w,Z_x0013_@ÿç+9£_x0011_À_x0002__x0013_àÁÛ_x0007_@o*åâs$À¬+_x0006__x0014_"}ð?_x0014__x000F_ÈSï¾ @û_x0014_`Ò_x001E_À£ºY_x0012_Ê%@ÿUÇ­Âq!@&amp;Oá+Ô×¯¿þA_x0018_-&amp;Àýp_x0014__x001A_Wâ!@_x0004_jìBª_x0003_Àåç_x000C_0À_x0012_+&gt;_x0003__x0006__x0002_°#@õmQµ0ì_x001E_À y_x000E_nOF_x0013_@_x0016_Ôvï_x000B_@WÔBjê/_x0001_ÀFÜ./@'«9Ñ#ó$@|?CÊÎã_x000B_@Æ_üÅò_x0016_À_x0014__x000C_?î9_x0014_@^9w_x0005_1_x001C_@_x001F_§g¦ßh_x000E_Àp¯rþ#ì?©|ï_x0001_w¦_x0017_À´4_x0004_+@M_x0003__x000D_Q5,@êÆ;lB³"@ÛV¸=|èî¿Zª¢_x0019_®îò¿_x000F_}nZ=_x0002_À_x0001_+µ÷Uÿ_x0011_@èEBbn&amp;ÀÔþzrv_x0006_@:&gt;)?®"Àãjb­É_x0013_À_x0015_UMMÝ¡ @ÉÁ^ÆN_x001F__x001A_À_x0002_WÃYl_x000D_@}­òÒ#_x000E_Àã\q@_x0005_I"À¹)ðtåñ,À&amp;_x000D__x0007_®p-À_x0002__x0005_ÈÄp¡DS'@Bã_x0006_dÝø¿&lt;_x0015_~øu^/@ú¨SÃ_x0006_@X_x000E_ÈK#@L$ñº/5@ÓpÌ¢#Àuåò¡#_x0013_Àä5Lg9_x0001_À`_x000F_87_x000B_û!À_x0014_ßhBpø?_x001C_¹_x0004_mª_x0014_2@,Ä`Åö"@$YEJk_x0014_@D&lt;®þ_x0004_h_x001B_@ÒZsá#@x¼'_x001F__x0003__x0016_À4ä!»°_x001C_Àæ2ªUâ_x001E_ÀxNH _x0011__x001E_ÀA.öU_x0018_À_x0014_C/sUçú¿+mk©³_x001A_@cÞÌá;À­;âú6_x0004_@Ãß7_x0018_f!@ñR.È4_x0016__x0013_ÀS5 ®Â_x0011_@Zå×ò_õ¿Û_x001E_'­&amp;À_x001A__x0017_0_x000C_+wÞ¿_x0007__x0004_G¿_x0001__x0004_\Ï_x0017_@&lt;¤_x001D_v*@CË±À`7À_x0013_r_x0007_eØ_x0008_Àf_x0016_wSîu*À\¯_x001D__x001A__x0002_É5ÀÑÞÅ3ÓÚ"@bê­41@þ+Ü:_x001C_À¿h'_x0002_l*ÀÊÃßÀÿ3ÀL_x0008_$_x000F_sþ?4t÷m:(@Vß¨Þ­Y+À_x000C_øjXA@@à_x0014_MèH	@B#»_x001A_Á?Ç?O©ì(o'!@Æ_x000B_Çq_x0017_3@½xºÐxü_x0001_@¦î_x0003_°`#_x0012_ÀW|£'õ¿JÃsZ3_x0004_ÀÌâq+ê5ÀÎQEËª_x0001__x0014_À&gt;À²5ø_x001F_Àìä&amp;_x000F__x0016_@¦¼S¨á!ÀD"_x0018_À%@_x001A_ç_x0005__x0017_ 	Àèk.6_x0013_@QçÙôìþ_x0016_À_x0002__x0003_Ù ÍºR_x0019_Ó¿Eð.&lt;'_x0001_@Ë15_x0018_W-@:@ån_x0007__x000E_@Pñ¿ö/Ï_x0016_@¾·ÔÔì$À÷_x001C_9	Ådç¿_x000E_¨ÈØ¸!À¼c_x000F_"{Î_x000E_@Ú_x000F_à,y_x001A_@_x0010_vÉ7¶_x0011_@´yéû_x001C_~,ÀàO2{2À+¨Éº©#@&amp;K£E0_x0013_@ß¿_x0017_Ôz$@r2_x0012_=ì1À`ãEÈÿ_x0016_@_x001D_ñ_x000D_aQÁ:À5ÔîHUî/À¼_x0001_4¸_x001A_3Ð¿Rb ü9_x0011_À§#Ù¹ä¡ö?j²d=lî$À&amp;_x0003_á+L"ÀÖu_x0017_Ë_x000C__x0012_ÀZÌá_x0013_Ç&amp;@_x001A_?ÿÞB_x0010_@)è$T_x0014_2ÀÖûéQ_x0018_ÀEÍÈ*u§í?_x0012_Ò¯_x0001__x0002_CÈ%ÀQÜãÌD_x001B_@ª\UWHS_x0006_@áÙÞè¬*@Fé®22@Ö_x0010_;Ï;_x0010_@_x0007_´E²_x0006_5@¶øJ`#@§_x0014_;Î¡ðæ?aÀ.éú??í/ÍÁ'ÀÈÛ&lt; ò2@8heàô_x0012__x001B_@_x000F_]ïÍu_x0014_@&lt;²#¡ºSØ¿_x0003_Gu_x0019_À_x001B_ÉöVÿç¿ßãNLÑ @ÎcykÆ¼*@Á´Nj¾0ÀÎ"(ç_x0008_"À_x0007_(â1mä_x001E_@sö´è-Qû?_x0007_Î_x001D_p_x0008_ô @_x0005_2Ä_x0008__x0004__x0003_@_x0001_£¬Æ_x001B_À3sù_x0018_®ìô¿._x0008_ý_x0002_1Á0À;Êd#_x000B_Ã?âÂPE_x001B_^*@¾é_x000E_@öNVrÆ_x0016_*À_x0001__x000B_,_x0007_ÿ_x001D_Â%À&lt;¦¡_x0005_Æ$@_x0016_}u×q_x0007_À^gqÒìf_x001A_@ E¼À_x0015_@_x001C_xË=Ùµ.@_x0008_Æ³,$g_x001F_ÀâæßD$@J×­.SO_x0016_À¨Ea§9À¨ ;÷:&amp;@î_x000E_Ãª%_x0006_	@ûÒþô9.À³¨¾È­ã8Àó£äEð_x0004_ÀÆD]_x0002_)J_x0002_À*Æ¼s¬2+ÀS_x000F_1jdR0À_x0007_à­¾_x0018_À?¦_x0018_aÒÁ_x0017_@fCþ;_x0006_ÀýèZ/d.û¿ê&amp;¦¡Ãã+@MK_x0014_A_x0016_Àä´Ð¥´!À|DD__x0006__x0013_@L7_x0019_KÝ(À¥P3i_x001D_ÀØÔ¿Ì_x000F_ô?_x0011__x000F_T'áz_x0017_@_x0003_­®4_x0013_®=À^åÝ_x0001__x0002_¨N!@í²o¯ø¿;óÜ!_x000D__x0012_@z§1hÜ,_x000C_@xVrëYz)À_x0012_sö_x000D_5'@JðÐ.É_x0013__x001A_À_x0011__x001E_&lt;É5)(@ì0_x001D_zIÕ¿&gt;ôÊI_x0006_@µé_x0014_õ!ÀÔ_x001D_ð_x001F_k&amp;@àÎ*SzT$@Ð2Qbé_x001C_@Ì_x0003_	ähfþ¿¾f¦¿{â?ûs_x0011_}_x0002_&amp;À_x001C_Ò{ûnÜ*@ñW6_x0019_/â.@ô¹_x0013_ï_x0011_À²×VA®._x0014_Àwýö~o³_x001F_@ò§_x0017_dÑ&amp;_x0003_@V7µ~&amp;_x001C_À¯bõ¯_x0005_Àì½ÇQ-ï_x001A_ÀÒö&amp;Í_x001C_*Ó?C·äö_x0016_:@4ÕÈ7_x0018__x0017__x001D_ÀÊ_x000C_{P}__x001F_ÀÂR7_x000C__x0006__x0008_9@­íÊX_x001B_ì_x001C_À_x0002__x0003_hUVÞ[_x000E_À´[S2§ê¿ ±ç$â&lt;_x001C_ÀI_x000B_ÎÓ\«%@C)å_x0006_ªM_x001E_@Æ_x0012_2oÅ_x0016_@v_x0017_ñD0e_x0003_@wLé _x0013_+@:­1Ý_x0011_Àb#jh¯'@y*à_x0008__x0003_Æ!@ô¿¯/V«_x000B_À É¼_x000B_g_x0017_@Ì@êsBú¿#ì§_x0018__x0003_Sñ?MýµE_x0012_½_x001D_@ H,?¥ä3@HSÿ}9âç¿[ßB¯¦0!@|«_x0001_YÝ½_x0017_À19-»ñ_x001C_À*Ùßt_x0014_+ÀÉ¯&gt;r_x0010_ÀÀ²_x0016_RÃ3@_x001C_/^ºÉ_x000B_@Â_x001E_òÚËìú¿Ï­kYi_x0019_À~5Ï_x001E__x0019_%,@µòz_x0005_'_x0018_@¼z_x0013_­SÈ¿_x001A_ZW2_x001E_@©x_x000E_Õ_x0002__x0005_µì?ZºÏÖÍ(@NF_x0004_ë_x001E_'@_x0010_Ñ_x000C_´ºË$@iÑÔI ÀPèÄÔ+4@×Ýs©w'À¼¼yê,_x0014_@Ð%_x0014_­b5_x0014_À±_x000F__x001D_Ôç6À÷GCÙqé¿Ãð{_x0013_ÀTn¿Oî_x0015_À'çCÀ7Àÿ9tA_x0013_¸¤?ïÌÌ5_x0013_É_x0014_ÀiJR_x0017_Ð$Ào_x0001_­ÌSö_x0006_@f¥_x001D_:uñ¿7è}±B,@Ä¬^)Á_x001B_ò?Ö*&lt;_x0015_8i&amp;@$äüõi_x001E_@_x000E_ø3Û*2	@_x0018_X_x0003_V9ï#ÀRÅôÚ#í?ß_x0005_àBí_x000C_@@^+ÇÐâ¿S­&amp;©(ÀÓ_x0010_ãÑ7.ÀëAÖ¾%(Àò.ßj_x001A_À_x0002__x0004__x0006_chy¹)@ÂMÚF_x0002__x0013_À_x000C_Æ_x0006__x001C_E_x0012_@4ÌH-Á&amp;@aÒ2$Ö-ÀR'¥by_x0019_ÀElw	_x001A_@%3fßGZ Àº/Ar§_x0012_@&lt;1&gt;[_x0003_¢_x001D_@Ã¦Cñ_x001F_0@_x0014_Hr_x0011_Åê_x0017_À~ç`_x0002_!@#	@C_x0011_/À8_x0008_=Éÿñ.@:cR}«_x001D_ñ?ä_x000D_Q*§K.À__x001A_\D¡oð¿©¡ä¯¥7@Erÿ_[2@²Ýé¿"212bÁë?+eê¤Ö_x001D__x0001_@re_x0013_e_x001C__x001D__x001F_ÀÃgs_x0008_Û_x000D_û?Ý&amp;"Ùüi_x0002_@pôAÝ_x000E_@Éß¿Ø_x001F_4ÀºÉ_x0002_&amp;Î¨_x0013_À!*ûX¼\_x0011_À_x0013_ºãô0@6nvf_x0003__x0005_Þû$ÀÖl+@#~ Ó¼µ"@²_x001B__x0002_Ý¤_x0019_@gÜ{ú_x001F_-@UvÈ0«ª(À_x000E_È(Fù])@æ #p³b_x000B_À_x000C_U_x0010_Sù¯_x001B_@ÔÛÖ_x001C_ÈÈ?RÓÅx¢ @èF_x0001_éD°2Àæä}ÅÌ,@OÀò@Vþ?NÕiöfô_x0017_@&lt;\Êp«]3Àð/ßmi(@:Iüy'_x001B_@È¶x!è©_x0011_ÀüC_x0007_1ö_x0004_!@¬d½£ð?K¨_x0013_sèâ_x0013_À8/2o!À^_x0014_±_x001D_àá"@_x0016__x001F_Å£bÚ	À_x0012_Àºrê,À_x0003_æ1µþd_x001D_Àe2`F]$@ËI_x0013_~_x001B__x001B_ÀÄÏÎMç,À5Éi"_x001F_À_x0017_OCIÊC,@_x0003__x000F_&lt;Afå_x001A_.@~_x0019_[_x001A_Âù1À¨_x000D_#m_x0011_Å,ÀÈ_x001B_t_x000E_´)ÀôÌ Ä³1_x001B_Àv_x001A_®·_x0018_/@_x0017_Q£D_x0004_)Àh{uÓÀZ_x0014_Àè_x0017_½OPµ2@_x0004_æµsî&amp;À6H_x0007_ _x0008_2ÀÖý"ÞbA_x0002_@·÷c´5"@XÊ:Ü¾	@_x0004_r/_x0012_c_x0001_)À_x001C__x0018_Cáw$ÀKÚ_x001E_eZ @Ï_x0006_f_x001C_µ_x001A_@ôSÐ2í?=_x001F_PÝ_x000B__x000C_@¸÷î_x0005_åð¿ÎËDK_x0011_	@ÐVøX$%@oK/T_x0002_Ãõ?É½£2_x0015_°_x0003_@xy_x0019_A_x0012_W9ÀìUYâ!!@iö%sÎ_x001C__x0013_ÀèJ\_x000D_Î2.@Wi3º_x0002_O)@Y&lt;_x000B_YÁ³_x000E_@,:¦w_x0001__x0004__x0013_Å_x001F_Àô}m~£_x0008_@8&amp;Ì÷._x0010_À_x001C_4À¶¸$ÀÜ`Ëz/@Rl_x0014__x0002_àI_x001E_ÀF¿6wä¿&amp;Ú^n»_x0013_À5#&lt;!"_x0007_@Á÷_x0003_êVÞ?Ç_x000B_8í_x001F_À@jMq_x000F__x0007_@f_x0010__x000D_Ü!_x0013_ý?Ì_x0003_I÷ç{å?ô¿Óð^_x0017_ÀÎí|vkÅú?VVr`©Â_x000B_Àr5Óß_x0018_½÷¿h]$_x0016_Ïð&amp;@ëqutÁ_x000D_À|i9ÛV_x000C_ÀÆ!Rèð_x0010_,Àñ_x0016_´ÚØ¿jô_ÏëÉ @¦¥_x0015_p£)À&amp;«Å³äâû¿_x001C_¶_x0007_u=Ü2@~Ëp2Ø·5@ÎÐ¼õå×Õ?a Ì\_x0004_¹'À+ò|_x0010_^_x0018_@_x0016_zËæ_x000C_k_x0010_@_x0003__x0007_H¬iÑ_x001C__x001C_@[._x0014_ðà%_x0017_À^~&amp;U5	À-¸Tr_x001B__x0012_@ ÇÇö_x001E_1@_x0010_n¸_x000D_._x001B_ÀIòÞþbM'Àßqh_x0003_É_x0015_ÀVx¼¬_x000B__x0015_À"i/V/¸%À(_x001B_ÇX(_x001A_@#_x0002_Ù1À_x001F_ªÕRäÙÝ?2;Hé%À_x0013__x0010__x001B_&gt;O	ð?XîY_x0018_Wù(@j['__x0019_q_x0013_@Ìç¹ é_x0008_À_x0014_B_x0017_E8%Àée_x0011_-_x0014__x0005_À&lt;_x0007_Ø^úL&amp;Àxe|¿ç_x0013_ÀNÃ~çðÃ6@èn_x001E_'ö_x001B_@áÞNDx(ÀüÃuô	_x0006_À_x0006_Cð*ã_x001C_@Ù«Ú¡º&amp;@`ÿý2	_x0005_ÀèD¨ÆEö¿Æý_x0004__x0001_æ!ÀÃSÈ_x0007__x0005__x0006_È:)ÀÐöXaë_x0019_@ü5b_x0004_ð5_x000C_Àç×J¡×(@íù!&amp;l3@(Û¨{8.Ö?¨´rÃ{_x0006_À _x0017__x0018_YO_x001F_@+ýÔøOè_x0018_@ì¬¨íéÖâ?_x0004_5_óÁ¤_x000E_À`¸_x0006_ñ´Õ_x001B_À&gt;_x0010_BðJ_x0008__x0016_À@²Ùf_x001E_Õ¿_x0005_6È³_x0004__x0018_ÀkDPÌ	ÀÐ'=­j4_x000E_À0pé½_x001C_v6@-ìi3ú?TqÓ[_x0019_À¦¨_x0016_1@2~&lt;¡âX4@RÞ,9û$@«üN_x0006_q&gt;(@Õgt^íW!@çÚ¿_x001B_iþ$À³ñ_x001E_Ð!\ð¿æã:Ø_x0003_ÀUU¢.@Ç£´úØ!@ö_x0002_gá$À&gt;+svà_x0001_@_x0003__x0007__x0017_G_x0011_åá§_x001C_@Ê_x0017_°_x001E__x0007_û¿Æá_x000B_Ï_x001A_l#À²ÞY-^+ÀP(£¸_x0005__x0014_ÀÄj·¤_x001A_À¼óY±d²_x0019_À¸_x001D_ _x0013__x0002_@áºÓ_x000D_k¿0@VgÃüÁ9_x000E_@r/pm_x000D_@à&lt;àH	,$@ËqÄ¿ _x0001__x0014_@¢È_x0011_÷Åª¿_x000F_sV¢È"Àgt"_x0019_{_x0015_ @_x0016_7zK_x001A_ÀÔ!pïï_x0008_@@ Nÿ /@T½_x0006_á"ÀA2òa_x0004_À,Z-v_x0012_@¡IH¾x_x0016_À_x000E__x0005_Ïå	`	@#3Àf_x0007_í_x001D_@_x000C_ BæÝã_x0005_ÀÿbRú?L_x0017_B¶ðÃ_x0013_À_x0012__x001D_ý&gt;Lg#À¾	¸«4¬_x0019_@_x000C__x000E_eãá(,@`_x001A_~Ø_x0003__x0005_õ_x0014_Àì§Ù(QÁÈ¿_x0005_´íQÃ_x0018_ÿ¿_x000B__x0004_ë_x0014_Â¿¢_x0016_ú9@K_x0016_À&lt;M(_x0016__x0001_1@[tµñg8ð?O_x000D__x0017_{UÀ?R¦#Uxä_x0018_À©|8H¹·ò?.àpêY¼_x001B_@_x0002_´ôTé_x0013_õ?`ÍêMÀ/ô¿&gt;_x0014_ë_x001E_«_x0010_@¶bdp-åÓ?µ¸×àì=0ÀVØ´._x001C_&amp;&amp;Àþåß¢_x0014_Y:À;þúVA_x0013_À´Éè`$Ã_x0015_Àåc_x0012_6à_x001D_@uZ©eñ_x0018_@_x0010_ö³£Ù¿%´m$_x0015_×?ÝWÎ=.(Àµ2T_x0004_¼_x0015_@àø_pºÁó?Ê_x0002_èZlpà?_x000C_ì5àùY_x001E_ÀÚÂqÏ¿m%@÷=L^_x000B_À_x0011_Ô79LTì¿_x0001__x0004__x000E__x0011_wg)À%_x0014_.iTÆ3@ÝR_x0005_4Àú#ÀXW¯Ø\_x0013__x0015_ÀödÚ%@«3Æ~:}_x0003_@ò#n)4"ÀØ_x000D_\%j_x001E_"@ZwïÀ)ÀnÛ?_x0001_{_x0006_"@è_x0006__x0017_v~¾¿fxðA_x000B_@Æ¶T"M_x0010_À_x0010_0®³=à¿Ujö©)I#@ô&lt;:5Àq½áXÏð?hÿ|pÛU$À)¯8_x000F_2d_x0002_@_x001E_~¼s&lt;Sô¿ùòºÕ&lt;Ù(À7RòÔ4ü¿*_x0003_SDbU;ÀT{²9_x0005_@Þñf	o_x0018_@Ö§¡Üm?$À_x0012_®pËÜ×¿*äx&amp;Ø.ÀÍR"_x0006__x0011_¸+@,_x000E_µU®BË?í{æð¤6ÀÓ¾eê_x0001__x0002_½õ¿_x0001__x0013_ÑJ_x001C_v_x0011_À¹._x0007_bm	.@¼Äªwï¦ ÀñUÖ_x0005_¿F_x000C_@_x000F_òÅ_x001D__x0018_À5ýp8v!*@6^ÿ°Ë_x0001_@Òb_x000F_f_x000C_"@Ð7_x001C_¾_x0005_î_x001B_Àî³¦Ì1_x0013_@¬¤a_x0013_Àé)_x0010_cõé&amp;@6Èí_x001F_¥Ü#@}_x000C_â É_x001A_@4p_x0008_ãR[6@_x0008__ÖðÅ÷_x001F_@¬äq_x001A_ôþ?¥h_x001B_Ãä¿~XÍ V_x000D_À"øcÈà_x000B_'@°*Ò	ë_x001A_@ÀG'R_x0017_B(@º©¹_x000B_äù?_x0004_)_x0008__x0001_å_x0015_ÀàùËÂ_x0016_Ï0@XÈ5_x0004__x0007__x0003_À_x001F_´]´½4ÀÙ°_x0018_6_x001A_ó¿di_x0006_Øç_x0014_@îDí'Ç_x001F_@DÍk¼1ó_x0001_À_x0001__x0002_zzãÐ©_x0016_-@¸þ¤V_x001E_É)À³&gt;_x0003_&gt;¬_x001E_ÀXbÔk/_x001E_@°ê¢_x0008_	@_x001E_\Zã«·¿»T­ú}B%ÀmµzD_x0005__x0013_ÀÔ:Ì9Ø)ÀNÃ.@ø?`_x000C_ÇÇ_x001B__x0016__x000F_@õÌÎæ_x0010_@VT@û¥/@Ý·µ¦_x000C_À¸_x000C_edu_x001B_Àªj¼ß_²_x0006_@p¿\lB`.À6_x0002_W_x0005_ºQ*ÀßòFÚN_x0015_"ÀÙaüé+À_x000F_!Ï_x0016_!_x0016_Àg"æ@ôV³?:Q£_x0011_¢õ!À´_x0010_àÈÐµ?Ð=túÊÙ?ºÀýµ'À'aKIÉ#@®N¥¶»rÁ¿}ØéKµ(@_x001A_ê!b_x000C_ÿ-ÀÇí&amp;Ø_x0004_ Àhô &lt;_x0005__x0019_Â_x0018_Àl:Ao1à¿_x001C_6Jvó?#@ÐÐ_x001C_³_x0010_ÀÜ_x0015_	S_x0002_ÿ_x001F_À°`k@_x0002_/@cÓ´$ª6ÀJmÖ_x001C_$_x0012_@uú;.mCü¿kí`|86!@î¼&lt;_x0016__x000C_³_x0005_À_x0014__x0010_pð¹1À[_x0007_tu$@WëÓN³_x0007_À7_x001A__x0013__x000B__x0012_ª_x001E_À]_x0001_ÕC '@æ_x0008_LtI/0ÀEoK]¸5_x001F_À/¬¸ìø_x0019_Ào_x0017__x001F_sd+ÀaÔÕ{å_x0003_6@¬»¬¡`,@iÉÚ;4@__x001C_¯ÐU_x0002_@¼ò¡?_x0011_@Ã0_x000D_8ÿö¿nÄÙ_x001B__x0019_À _x0019_è&gt;t_+@Ãt_x0003__x0010__x0004_=_x001E_À_x000F_ºëEµ(@_x0019_Ypd_x000E_Ó_x0015_@_x0006_JÞyûg\¿_x0002__x0008_¤²ô÷aÞ_x0013_@_x0007_óp_x0004_0_x0011_@Ì&amp;ïczí @ºbE @\ {¦©éÿ?G_x000C_»å^ö_x0016_ÀnMÝ¸`_x001F_@Ì¤Þ_x001E_ @Dã_x0001_Y*_x000F_@èNã_x000C_ö_x001D_@Ï$ß-²Ì"@YèTõt¨ð¿_x0014_µ_x001B_w,*ÀdnR§_x001D_@ÁµO{ÅÔ_x0010_ÀY(-øm_x001F_@Ó_x0017__x0008_£}¥_x001B_ÀËpà³TÛ_x0004_@¤{Y§P_x0019__x000F_À_x0012__x0011_¼&gt;_x0005_×_x0006_ÀüÑ÷U¥_x001B_@ÐvÔ_x0001__x000F_@0ªÏ"cf*Àfµ4º_x0014_g1À¦°ùÈ{?!@¬_ÿ_x000C__x001E_ÀNâ_x000E_T_x001F_@ w{72À_x0003__x001F_[Q\'Àbaµ¸É_x0007_@_x0017_}~ké#@Ü ÙÆ_x0005__x000C__x0001_¾Ñ??¤_x0003_3G4À_x0011__x0002_P4÷?Â©9"_x0015_À³7é|r{ú?PkDc°_x000F_ÀÄ&gt;Ý$À¨_x0006_@:SÍir_x0012_@råÓ	S(-ÀãÅ$t_x0019__x0003_ÀÇÆE Èë_x0013_@ZZpl'wÐ?Ý×$­F&amp;Àåb_x000E_=_x000E_D$À_x0006_*%µ^f$À5ü§_x0019_À_x001C_Eñ$_x0017__x0007__x001B_Àº¸îáÈ_x000D__x0011_ÀÕßÍ¢¤/_x0011_Àã»pf£_x0013_@ä_x0010_»'3-ÀG{{)Úö?g?Ú_x0008_ªª_x001D_@v"-|_x0013_ÀäY_x0002_°V_x0018__x001C_@DèV«$À´07æ©G"@Z8I(¶¬_x0013_@OR0j9_x001B__x0016_@ñ_x0004__x0019_¤_x000B_À;oÊN)ÀüáIÖ£Ó_x0018_@_x0007_	Ø_x0019_DF_x000B_ÀDWç½ùãõ?_x001C__x0010_ü£_x0016_@#¼hº_x0019_æ&amp;Àf_x0003_àsC_x0010_À­Ok+üñ_x000D_À_x001A_L4nmá?Í´_x000B_Æ}$ÀJ½0ª°ý?#_x001C__x001C_×ÁÜ5@µ_x0001_ä'B_x001D_@Î_x0005_ñv;4_x0012_@¢R&gt;þ uä?yB.õw_x0017_%ÀñøîÅ0@^=ëì%j.ÀtXÝ¿,_x0019_ÀK$ï3qý?|Ó_x0016_ÞL$ÀVÓpX¾!À?_x0018_ç_x001B_ý$@^_x000C_IÓµß?·²ùQ_x0004_2@öÒ%H.1@:¡â _x000B_@_x001E_.«%ù.æ¿_x0006_ã®!Ö_x0006_	@RøKÉª_x0016__x0008_ÀøSSòÏ_x0018_ÀMæø_x000E__x0002_ÀÁä0Ëðw!À_x0003_:s_x0001__x0004_H_x000E_ÀûQ_x0016_C]#@&amp;"ªm_x0007_ÀùÐZÊ_x000F_Ï¬?U¨¥t_x001F_Ð_x0012_@c ÚQ÷+@³Ò£l_x001D_@Õ»¬,×@ú¿ßÞ'Û2(@=_x0016_Ã¥_x001A_i_x000E_@ù_x001A__x001C_jçAè¿®\âLFf_x0006_ÀªÒòn_x0003_ü?_x001D_G_x001D_R_x0008_@¬®_x0013_n+À_x000C__x001C_P%À²_x000B__x0015_	L'À¯ª{_x0004__x000C__x0014_@ r÷÷_x0010_@Þß)äû?_Xjh_x0016_Àx¦FÌ£8&amp;@¬_x0005_FÄë_x0012_@UfÐÉO/ÀÒ©ËnÏ%@ôÂ²_Y_x0010__x0013_@°Ñ_x0014_¤5Mã?njÎPS_x0002_+@A!GNA;þ¿_x001A_ £/ñ_x001A__x001D_@­&lt;ü@Ò ÀäRPå×Ò_x000C_À_x0001__x0002_öºK½#°_x0013_À*oûÂG*@U¨²_x0018_@(_x0013_u¼ù_x000D_é?ð¿Ñh²2_x0004_À¦ßï_x0008_qx_x000C_À£}Õ$å_x0013_@9­íö¤äÊ?*máÞNÕ3@_x0003_laì_x0001_g-ÀRLW#!@_x001B_«_x0016_Ã_x0014_y'À{ûþ_x0014_¬ý?;ÆXX_x0010_)@]4që·M @:f¯I°s_x0014_À¶_x0019_Ù1rµ1À*Y_x0019_lY_x001F_ð?_x0012_eØ_x0017_$ÀPË=¤¥*À°9²_x0005_,@Õa_x0010__x0004_\U_x001D_À%l¿Ó_x0004_@_x000D_£WÓLõ_x0005_@àõ¹Ï©0@Òví^Ò$@¶ÅÁYI4@fØ_x0006_Þù_x0019_ï¿k±gëx4À£òh¹Õú¿&gt;_x0010_=Ö_x001C_ð¿_x0015_´U_x0001__x0003__x0008_¶3À1åïÀ&gt;"_x0013_@µ¥ÿä&amp;@ñÍÄøà%_x001C_@lG&lt;É+@3|µÆÉ!÷?óåDò)@ôGQ_x0002_%#Àz°å¶_x0003_À£Ø_x0010_9.@×í_x0014__x0019_âvØ?è»½6_x001C__x001F_À,4uªT)À_x001A_4[èß®%@[·àÅ_x000E_Àn¡_x0018__x0010_Jð?Î¼_x0016_&lt;­_x0008_	Àö°¬ó3í¿|Ç?úH ÀÞmrUE$@\Ýî0³-@ø_x000F_ÿG=&amp;@¬#_x0001_ïî_x0015_@&amp;CÂ(_x001B_é6@_x000C_Âqn!ÀÒ?ÎL_x000B_v-À5öAÕ_x0006__x000F_&amp;@	£_x000E_ _x001F_À_x001A_Ø´ù3%Àæhî._x001E_#Àp_x0018_H_x001E_À_x001A__x0016_ÉËÊÈê?_x0004__x0006_\Ot+_x0016_&amp;À¢-Uú¾t'Ào_x001A_1_x0011_8@û²I¢_x0003_@ò·ÝUË_x001E_À3¥_x0014_mj_x0016__x0004_Àø_x0006_$W¸õ?qyÈ­9_x0013_À-3î!_x0001_@7³åÔ_x001B_@«ìé_x000F_À_x001C_@(Ý.X[_x0017_@_x0002_lXûíB_x001E_Àéy¹Jõ_x0014_À¢Ýh_x0008_a¬0@®w_x0019_D ë?ëãD_x0016_í_x0010_ÀªXÓI,÷/@þåX¯_x0017_À­®X`_J_x0015_@. Ð(XI6ÀNlSô5@N;øgF_x0001_!@¤/_x0005_zxg0@Á6j¦_x0010_/@í[_x000B_å¶Á!À2OÐ0º&amp;/@ÁD&gt;cRÓ¿`@`áq_x001F_Ð?\[Ô*_(À_x0001_/Ï_x001C_¾x_x000C_@x°_x000D__x0002__x0003_ß&amp;@1¾Òf²	À_x001C_HÛiã=_x0012_@_x0018_||¶bä_x0017_@È®.`Á_x0017_@òÏÇüUá_x0019_@!_x0018_q¶ÿ_x0004_@CZ Ë)ø¿ÄXMðô¿¦W_"CA_x000C_À&amp;|f_x0018_ÀX(9°X_x0001_À_x0007_¾¶$9m_x0008_À{Õ~_x0005_À"­í_x000F_$À ü§_x0013_@'ÀÀñÑÀ·_x0014_@Ê÷N4&lt;=ó¿`tàîÀ_x000E_@ kÅþ?HMÛ¼*\!Àg kG/_x0010_À3c1TÑ&amp;À"CÎ6êÎ_x0008_ÀÖ¯r_x0001_A7@°]ØTz(@i±x_x001C_¢_x001B_@¹_x0015_·IßG_x0012_À.ù §/7@ÑJÄü*@þ¶üiÓ_x0006_@1ÒuÏæc_x0007_@_x0004__x0006__x0014_|ò$v¿	Àå¤äH_x0014_²4@°_x001B_Î7¦Ú"Àg&gt;_x0002_Å_x0017_#ÀÒòV#-I!À`J0'ÀôE+_x0004_@PÛ_x001C_ã;_x001A_ÀÖ^©_x0014__x0015_@õ ³¶ÖÈ_x0002_@_x0003_±Î.]u_x0013_@$4[OF_x0017_@¥ç	_x000C__x0005_$@âÈHÝ^Kí?ºè_x0005_	_x0003_û_x0013_Àº_x0016__x0018_þ#ÀçRD_x0005_,Ý-@-ìø·_x001C_@æå`!Èø?n¥òÂC&lt;_x0018_À®¾ùzC³_x0015_@_x0016_RiåÐ_x0018__x001B_@¾_x0015_9ÌË_x001C_À¥q7¯_x001C_-À&lt;_x0017_@ãpÅ#ÀÀXÌ¢!¿%@ZUð_x0014__x0001__x0012_$À{_x001F__x0016_µY"@ _x0015__x001D_c_x0006_'_x0014_@±¸T-è_x000D_À(wx&amp;@$^`W_x000D__x0013_¼_x0012__x000B_@Ì_x0015__x0014__x0018_ÄÙ @hÙÊÌ#À|_x0017_±_x0005_Í.ÀL£Ï&lt;Ò_x0012_@{è]_x0008_9A#À\¹Ý_x001A_·lò?E.Aï_x0002_@ú0ùh_x000B_S_x000C_@Üà{¦­4À\@o_x001D_×,Àq('ü_x0011_-Àù_x000D_Exº"Àíûaº¤|_x000E_@,AàÚ&lt;_x0001_ÀmA$ÉP_x0007_À9÷âß'ÀMw¬Aì_x0003_@_x0006_Fë,_x0013_@_x0015_¥Ø°¡ò¿b_x001B_ìægÿ?_x0016_Â_x000F_!jõ¿¶¼_x0017_êÞ0@u_x000C_u_x0015_Ü/@¼ÄN³Ág_x001C_À[s£_x0003_n_x0004_Àí_x0010_N_x0019_Rd#@Hí­_x001E_eW.@uJ¢¢u23@|_x0007_TÊ&lt;46ÀD©æCð @	=¬ºô/À_x0006__x0008_R¬+Âfu_x0013_À_x0001_ë_x001B_wöW_x001E_@²&lt; Çu¯+@Eâ§bW7@._x0006_ªOp_x0006_ÀºÉxÈ_x001E__x0019_ÀÅÖ&gt;n¬÷_x0011_ÀS}ìcQË_x0011_À^&gt;_x0016_m_$@j*)qi_x0008_À_x001E_ð¯©Òüè¿fÌaµ+_x0014_ÀÒÀ±A_x001A_×þ?_x0014_áK_x000F__x0004__x0005_@Î_x0010_÷dg1ÀÄ~n».ô?Éõ#J.@*d_x0017_#ª_x0014_"@Í_x000F_^¹Ié_x0008_@_x001B_ñ.¸y_x001F_@_x0008_ù_x0010_,Z_x001C__x001B_@DüzäCà¿Uh±éôt_x0016_@_x000D__x0019_)¸dB1@RÊÄÇ_x000C_À&amp;¬kH¨_x0003_@~_x0002__x0012_WXB_x0006_@Inoûå_x0001_ÀËÑÕª»Øó¿À_x0001_©LmOä¿_x0007__x0015__x0004_á²#Àm_x0004__x0007_ñz!ÀÔ¬Ô¼_x0015__x0019__x0007_À_x0001_;Z­_x0003_^_x001D_À_x001C_:R _x0016_Ý#À¹\Û_x0012__x0017_¢"@¸Ýo7jö¿*_x0006_æ_*b_x0015_Àú0Ù_x0016_~3@Þu\¦¨_x0010_À_x001D_ß_x001E_#À&amp;¿úsõ_x0008_!@DÅQ&amp;¹?"èxÈ¦_x0007__x0011_@Â:ï_x001A__x000F_«ò¿_x0001__x0004__x000B_)@x°cÖ,()Àí£íi!À_x001A_3Ü&gt;Ø_x0014_À"_x0013__x0002_~o_x0005_»¿_x0008_e®,èy0@&lt;vLæ_x001A_ÀØÑ_x0005__x001E_;Z_x0016_@ê_x000C_ßÑ,²_x0007_@ê5_x001F_)Àà|8_x001D_¬â+ÀÜü¼Q "@©ß;R_x0004_@yÊØ¿_x001F__x0010_@&amp;_x000C_ý:b_x000B_@äø«?~&amp;À_x0010_¡jü2_x001E__x0018_@h¥Rü:Ú_x000D_À_x0006__x0008_2ðÓ©=0@Sær_x0002_ôì"À_x001F_*ç_x001A_Üü?_x0015_Ï²@_x001D_(@Rãf.«ó¿5&amp;°UZî_x0013_À4ü_x001D_f"_x001A_À$Ô_x001C_½	_x001B_@58_x0017_ÚÀq_x001D_À¼*#P`K0À	ë÷4_x001A_(@SX«_x0007_. @V_x0007__x0003_åm_x001E_À_x0004_(Äè__x000E__x0010_@ÂG_x001F_ý_x0018__x000B_À_x0016_µÙ_x0003_Ê!@&amp;_x000B_¨Ëì_x001D_À_x001F_O'ñÆ_x001D_À±JOç_x0016_@_x0019_Õ	ç¹!@P«Ê_x001B_çÄ_x0019_@e\+7Qª+À"ä»è_x000C__x000D_/Àí½_x000F_l_x001B_ÀÖü4#_x000D_õ¿_x0001_êþàû_x001B_@Îh3ÆW_x0018_@_x0008_ÄÕwû_x0005_@QÄö_x0010_,¯å?Q!áYðà#ÀAêqr_x0002__x001D_@_x0014_ób5_x0005_	4_x000E_Àçý8ø_x0014_@¶r_x0013_TÜ_x000F__x001D_À%õ?êHÀ,@_x000D_×¨Ân_x0006_À°*_x0016_ò_x000E_@íÇu_x0005__x0004_@_x0017_6±g_x000C_@sÂè¤¨!@x_x0011_ÛÁ_x000F_À_x0006_3ÌòI¸-@¶¥æGz/+@á_x0012_wv×?IÊ`&amp;_x001B_R_x0010_@e7Ä×î_x0003_À_x0018_/¯_x0008_:_x000F_@¯°v_x000F_ÏZ0@_x0008_ÉMHC @¦íjU_x001E_¼_x0016_@` å_x0015_«_x001F_ÀÏ_x001D_ÙV_x0007_Ö_x0014_@vÅØÉÄ_x0006_@_x001A_UÔÉnöû¿ä3_x0017_¹è_x000C_@_x0010_ä7£¿¤%Àt_x0001_)	É±_x0002_@Aj_x0014_\8ý?£¶Pî°)ÀC¡X¹KIå¿y5Ê_x000E_U¼_x0012_ÀZßÛmh_x0016_Àµ"GU_x0018__x0019_@_x0005_	¦e'ÀÿO_x0015_&amp;kÏ0ÀºKQ­äÇÐ¿j_x0001_¯½N)_x000C_@_x0003_Þ&gt;ò¿Fk_x0017_¬©Û_x0017_@¡ßX!t=_x000D_@ð Và£0@Íwa _x0010_;1ÀKª}QFê¿ãLQa^_x0003_@.Ð&gt;å_x0006__x0001_ÀGnþ&amp;6_x0019__x0018_Àñä ím_x0014_À_x0002_Æ;&amp;W# @Ê_x0004_æL0)ÀØ¬Ó2	_x001F_ÀÕ±ÌL_x000D_ÀÃ%_x0006__x0017_x_x0019_"@_x0018_Ë_x000D_ã "@6±©ô_x0015_!@ÑxÜÿ%À«_x0010_	ÚW_x000C_@¡Ý÷?_x0004_^_x0014_@²_x0008_PPv¢3@ccÝS"@åäÐ^oÛ_x0019_Àã¼_x0007_\'_x0002_@æ§?:#@ÉâÓ_x0011_@µS_x001E_ì~_x0017_À1RM_x0005_	+ß_x0014_@ 3pë'@*q	¡_x0007_@jcFö_x0011_ÀíNÆÚ_x0012_À_x000C_7³$@Ï³e6.0@@:æí%@,ã_x0013_Û_x001C_ÀÇD_x0003_í_x0010_X)@k:·2D ÀPWà91Ð_x000E_À°@s_x0001_	ÀÂñ2xÖ_x0008__x0007_Àó¹²ÍëIÔ¿_x0010_Y­Û_x0006_Ö¿Z&lt;¢r×÷?GõÙ6Ø_x0012_4ÀÀDdG&lt;3@ü¦aÀ_ù @_x0019_/_9·^_x000E_@41u~°6_x000C_@xÏèlål&amp;@Ä°¼»Te&amp;@&gt;_x0013__x000F_¤M_x001B_@Ô_x0004_pùH_x0002_#ÀHl´u_x000D_(@Ú¡£ì³_x000F_#@Ê_x0002_CÏò?&gt;Û®Û;_x0016_@"N_C[&amp;Àb®Õ_x0004_(@_x0001__x0006_Z_x0010_¤ÎiÅâ?bX÷_x000C_h*¶¿&lt;_x0001_P?Ñ&amp;#@Q(¶ß_x000D_À__x0019_¤C_x0004_@ß_x0008__x0014_tµ_x0019_@¡_x000F_UË·¶ú?êVMÜ9÷%ÀðÁ	-J_x0013_@lé09_x0014_ùþ?LgüÝ_x000E__x0016_À¼¿Ø_x0013_@_x001A_ú?_x0003_xÍ¡»7À`K­[í$@_x0016_ªå{æÚ_x001D_@¤~_x0007_³_x001D_V_x0019_@´d^í&lt;_x0011_9À&lt;9ü°]eþ?_x0004_ãb^p3@¹àXp_x000B_@&amp;_x000D__x000F_ü_x0013_@$J"¼0@¢ÝpU%Àõâ_x0013_³Û!@7&gt;¯_x001E_4_x000C__x001D_À«©-ÿ_x000B_@Ú&gt;^f§_x0006_÷?Ô5âcÌä*@¬ÿÈ_x0005_ÀBwót®_x0004_5ÀÙ_x000F_¤¢Ï_x0019_Í?_x0002_Ö_x0004_õ_x0001__x0002_ý!@Ì_x000B_tqÀ_x001F_@íA_x0002_4@ñ_x0019_ù¦õ¿ºßø²·	Àñ Pý&lt;w#ÀÚÀ2 _x001D__x0011_@&lt;¯_x001F_Ä_x0010_@¬\ªou_x0013__x001F_À¬_x0018_¯häþ_x0017_@R¬j(85À¤4ë=_x001D_5Àä@&gt;Uª_x0019_Àô°"èx_x0012_@_x001B_;ý_x0007_L_x0007_ÀE²ÑX_x0011_^_x000F_ÀÐW¾ãì À._x0015_]ÿ7{_x001C_À2ÆG3¡9@s : ig_x0017_À¨ôB®#}%@¾ËÅõ_x0003__x0006_Àáýýl\%À0o÷ñ-ÀR½5o}C4Àø]Þóÿ½"À _x001F_Ôrà_x0011_@¦_x0001_oôxUÿ¿b_#$¬9_x001B_ÀIÍa+x_x000D_@"·Ô_x0019_ìÚù¿_x001F_¤j&amp;;¸_x0016_À_x0005__x0006_´{·ö_x001C_@ÈÍ_x001D_¬©_x000F_ü?F_x001F_ÒöK_x0006_#À¦û¼øà;á¿:þ_x0007__x000E_È?@¡;Ï_x001E_Y&amp;@Ô?1ÛUJ_x0019_ÀkFD_x0004_~ù¿WPo_x0016_ìP_x0013_À2Y®Íc9"ÀO_x0010_Îµ_x0001_e&amp;ÀÒÿàÇ_x0006_p_x0017_À^l®ä_x000D_x_x0008_@U÷7^:_x0004_ @$ððf¶Î$@=}_x0003__x0019_@]Õ_x0015__x0014_@ü0@_x0002_\Ëó´Ö_x000E_Àª°-qD¬!À_x001A_fÙ_x001B__x0012_À-¥Ò îîÜ?«µG0;_x0014_Ànú_x0011_#Ç_x0016_Àî£oÖ\± ÀÕ¸@h$Ù2À´n»î_x001E_%ÀêyX{·$@?æ_x001C_¼¿ÿ?_x001F__x0002_Fcú¿_x0002_ÙÊã	!/@J[)LwJ ÀWë_x0013_À	_x000C_ah_x0015_ÀtÆHû¹Ã_x0016_@ØÖ_x0005_þË	@_x0004_7ÿï_x000B_Ï_x0015_@°}_x000C_þ2_x000E__x0006_À°i]l'À[åEVkåó?(_x0006_Üæ$_x0018_@_x001A__x0006_&lt;5Ð_x0003_ÀÜÏ_x001F_§Ë_x0014_@&gt;ÿX_x0008__x0003_-@_x0008_YZ_x0004_^R	@zöÅsb_x0002_À:ÿ¸ã§ä_x0011_@5tINî?Å3ûI¶_x0012_À	·)6_x0007_'À´æÎ_x0001_A`_x0003_ÀÓIÚQ_x001E_$@_x0011__x0011_mY_x0014_@_x001C_®/ß_x001A_À_Ø¶YT3@[ñÓQ«Í_x0008_@_x0004_Æs%âk_x0018_Àû? !l"ÀY"dÎÌ_x0019_Àôÿ_x0002_-¾¹_x000F_@"¯ËT&lt;%&amp;@_x0015_ßÆV/@_x0004_*#_x0016_&amp;_x0015_Àâ^_x0016__x001C_"2Àn°3Ü	_x0012_À_x0007_	Äû®Ü0@XT_x0003_º+q#@" ?xLo4@Gqóm® #@Ê½Cö¹)@_x0010_´Å^¨I#ÀR	¸éZ_x001E_@_x0002_·r2a,@_x0018_øg.Ç"@&amp;¤â_x001E_zß?tñB_x000D_³_x0012__x001B_ÀP&lt;_x0008__x0005_¼Û¿&gt;¾|_x001A__x000F_à.ÀÉ¼¸	K%ÀFÊ¿_x001A_Ô"Àäy	ÖÃ2@rÙô_x001B_å!@_x0018_6"· yÜ?_x0012_P7ùt_x0016_ÀpÁ_x000D_ç_x0001__x0004_@_x0006_!èPõ³ë¿^/¢(Â_x0013_@ÀÛÏN"0ÀâÙ0qm¿_x0019_@¨J-_x0016_òj_x0015_À/ôå!2²(@!,_x000C_¦ßô?É_x001C__x001A_d¯×ê¿:Ouz Òý?Àça©¤ô¿úÕ`_x000C_Ý[)ÀD4Î_x0001__x0003_¶ó0ÀÊ¿¨}_x0013_@_x001C_JU_x0007_&amp;@Ç¸Ór_x0018__x0015_À$Æ«XG&amp;@sþ{.Ãû¿_x000C_B³_x001E_ú¿_x000C_B_x0016_	µV_x0010_Àðµû¥n1ÀX`À¹_x001A_-_x0005_@d o¸_x0006_(ÀE_x0006_4ë.@no{Ù)õ_x0016_@7Ã«¿ÿ?ê3îÐ¾ä?pú}5å!À½¬À}_x000F_?_x001C_@È¬Ô¹Ô'À²ãüï_x001A_	@_x001B_ú~û9í#@cùwÒ#4@êë_x0006__x0014_\F!@s:Ýn_x0008_7è??e _x0018_@÷?óEö_x000F_@Rû»¢½4@¦úw÷,*@_x001D_4×|ð3À#Ë­S´3_x000D_À;§_x0002__x001B__x0015_	ÀX¦í_x000B_º©_x0012_À]5y×Ò¿_x0003__x0006_Ï_x001B_0Ý9+@uGw9Ú_x001A_&amp;@©_x0004_qÑ_x0007_u4@_x001C__x000C__x0019_´_x0002_Às16×.º_x0015_Àð¨°Ê9 _x001C_@ru¢ã	ÀvÎ_x0019_¤_x0005_m3À_x001E_ãk¤pÙ?_x0008_àY(@á6ÌöI_x000B_@eü_x0015_MÅ½_x0016_ÀÆ=q;ñþ)@CÅ8¦V&amp;ÀÃ:à\ù'@§Üi&gt;ó?ØÎöû À_x0003_a,_x0011_9Y_x0019_@5²J½S_x000B__x000B_@öÄ3µS¾!@j¿^(ªü¿S(f##@Oô_x0014_ª_x001D_@_x0001_/_x001A_òwb"@"T£ªõú_x001C_@ómt'u0@°@_x0012__x0014_(@1!¤û¹ @5Ì[ðB"À=]êì8 @ª|Å­IJ/@sÝ®J_x0003__x0005_`"ï?_x0016_Ð¯lU.(@ydâ!ÀTü_x0007_¼Ø²_x0013_Àæ¸_x0004_ÛÞÐ*@á^Îc_x0003_2@=°ÑªÄ_x0014_@O_x0008_¹_x0007_Ë5$Ài$&amp;Èù1=ÀÈË5\·_x001B_À3RÇäù_x000E_"@å®/ÀÁ_x0003__x0015_À_x0004_Ç_x0008_6 ë¿_x0002_÷±ñV]_x0016_ÀJx_x0010_Ä1@Âò[W&gt;ü_x0018_À_x000F_oØ"Hó	ÀÖD4;g_x0015_3@Û_x0005_ª_x000E__x0001_@-Ó­	eï'@§O$&lt;_x0005_@örá_x0012_À1%¡e3_x0016_@T-ÁM3*ÀpúVüàS-ÀôDr_x0016_ñÅø?¿þ_x0019__x001B_!ÀU°tÐ6@_x0006_?_x0006_s&lt;gö?dô%Æ_x0005_Ûì¿91õ¤Î_x0008__x000F_@_x0005_,øÀø·#À_x0001__x0002_Kÿ;5%@°ãËï_x000C_ø_x0015_ÀYÖ¨_x0012_¤ý÷?_x0014_Dåÿ_x000E_ù?Óéz×_x0003_@_x0008_UÉK¥_x0014_ÀÀaæYÎ¢_x0008_À6_x0001_±9Û?0æ_x0001_w¨Ï_x0007_@tâ?¶`d!@¶Å«_x0016__x0008_U*@E`êcI$À%°o_x001A_2À_¬ï_x000E_z|_x0017_@¾DXÙ_x0004_u_x0008_À´@Ö"¼ú_x0017_@Éò_x0018_/ëh_x0001_ÀÒ_x0019_ZAùV_x0004_À­ñ]ÅÁÎ0@æ_x001B_Á_x000F__x0002_(@¼V_x000B_U§_x0007_@ôPLÜ_x001D_,Àò1äÌ¿Pqjänû_x001F_@¦U=½"@s6f*«À,Àçâ$Ì_x0015_@@µ³Òã3À°uÞ_x001B_Ü&amp;_x000E_À"_x000F_ò2ç_x0016_þ?@_x0019_IR_8@_x0001__x001C_ª_x0001__x0004_Þ_x0013_#@ì!R¯_x001B_p_x000C_@_x0002_w¾ü±2ñ?®Á£_x001E__x0005_ÀGÔ_x0011_=_x001A_#@ÜYV¡_x000D_¿!/ !_x000F_	ÀÛEiR¤ú&amp;ÀÇFz¸_x0015_À8¸m¦ÔF+@p#ò}_x0006__x000F__x000E_Àô#ü"Ù_x0012_@¼fi~å_x0004_@ D¨©=)@ä&lt;U+iÃù¿í_x0003_h+_x0015_@NÍ®V#_x0016_ÀNã.Þ_x0015_ü_x0011_À"Ål¹DÝ+@è^¹}þqã¿bó BÕ5_x0015_@!Ì Ñ(À`)wGÞ?é~_x0013_Kñ#Àî÷¨÷g"@BÔ//R_x0014_@oQç=0}_x001C_À¶_x0014_ÇÂÂ@_x000F_À_x000B_¤XÌ¾_x0003_Àðü_x000B__x0001_Å_x0018_@µ©_x0017_iY  Àº_x0002_"ð3@_x0003__x0006_2Q3T3E-ÀÍ_x0014__x001F_ò÷(õ?¿Äí_x0011_bä?R	­q¥&lt;@TÒÄ)?î+@¢c_x001F_Ðc½?û_x000C_Ñ|ÁÑ'@°íëz3Ö_x0012_ÀÝ_x0013_öíu_x0005_ÀãdLsµ_x0017_6À}µ«ý_x000B_1À_x0012_dáS_x001A_M_x0019_À¬_x001E_ád'¹ç¿Ù­"ÑA_x0008_ÀNdwH_x0019_À¸1ò|_x0001_0_x001D_À6a^_x0010_þ¿uä³Åg_x0011_'ÀìãOgí:À&gt;_x001A_p¬_x000C_Á%ÀÉÑ_x0019_³+_x0007_ÀÌ_x001B_pÎJÑ_x0015_Àyû¦_x001B_ïN_x0011_@oþß+Õ_x0013_@Uab_x001C_@\åE_x0004_¯cò?Èj9!*@rXÝ¨-@Û¾ :4!ÀV_x0002_¥v%@O{&gt;õ1Àýß&lt;w_x0001__x0002_¢ì_x0015_@øÖrÅg-@Xÿ7 w_x0010_Àëq÷ó_x0003_ ò¿¤d0_x001C_Zü_x0004_@@_x0008_#ýÍ_x001B_À_x001B_g-Ê _x0012_À³]+y_x0017_,@ ¡M ó"À6&lt;_x0010_Ù×0@g_x0007_&gt;Í¨2À,ð[Qì!ÀÎ­_x0007_mß÷¿*F¨úbÞ2Àt_x0017_î&amp;_x0008_uô¿ÚåO°¸þù¿¼s_x000C_êv_x001E_À_x0006_#Ú¹_x0008_@(Ó_x0015_bî?Z_x0016_ó_x0018_ü_x0010_À\å!èý²ÿ¿Ä_x0005_#¸@_x001A_ÀtÍ7_x001F_)_x000B_@¤_x0012_ké-@_x0008_&gt;FÁ°_x000F_4@§1ÀróÔ1@¿Ë¸ÛdE	@&lt;!i_x001C__x0016_	0À¶ ©_x0017__x0007_ÀÜ#.&gt;-"ÀÑ_x0019_ü_x0005_¾_x001E__x0011_À*@%0àò(À_x0005__x0008_X]]pæ!_x0006_@;_x0007_ÛRðj+@_x000E_s¤_x0003_Íþ*À¬_x001A_Ê:nÑ/@5ºå_x0018_¿_x0014_Àùæ´7ÀþÊòVÿÄ&amp;@¶ü_x000B_¥§)ÀÖà§_x0004_(@^«_x0006__x000B__x0018_õ&lt;@N_x0019_)¦_x0012_%@_x001B_óÐÛÇ¬'Àpð×/_x000B_Ç_x001E_@_x001D_¡³Ôñ_x0017_À|÷É[FE À_x001D_9:ôÃ'@_x0014_4_x001A_Àô_x001E_Àeõ_x0001_Çù?i_x0005_·É©õ_x0002_@_x0010__x0002_ú$m$/À_x001B_/Hy±Èß?j_x000F_¦Rë_x0006_@vA?#Ø_x001E_@	wüE²r)ÀÇNñ4j­$@2_x0008_²Ã°5@x_x0006_Vé¼_x000D_À6´e,]_x0012_@Ô_x001C_å_x0017__x0015_Å_x0005_ÀÜ_x0012_8U8ó±¿¹Ìg_x0004_B0_x0005_À_x0013_._x0018_o_x0005__x0008_E0_x0017_@xmÝ,Ï±_x000C_À_x0004_ß¹]_x0013_@_x0001_ZSÙ¹(@ò_x001F_'Ü²¶%ÀwL#p¯?_x0017_îTª_x0013_Ó*ÀÐ_x0007_ÞPb3@ÌUÃ7/%À_x0017_d¸j£A_x0019_@_x0012__x001C_ñ¹_x0007_@_x001F_)§;þ#@_x0006_ú]¢_x0018_:ù?sØg_x000C_Â&amp;ÀmH_x000D_¿öÐ+À{Ù½ë_x000B_â-@î¨_x0006_F_x001A_@ùóºäj_x0008_ÀôáÈi)%$@_x0012_2_x000D_|Ó_x0019_ÀSg^ÿGg_x001E_@r_x000D_-_x000B_eø?ì_x000B_§2âÉ/À¶÷Ü_x0012_±Ð"@ô3ÚJlÞ&amp;ÀbÓ)¡é Àyµ_x0003_É2â?wuÐÈ*À_x0010_*.¾á_x0001_ú?ø)w½_x0010__x0014_@FÛ®_x0002_ù_x0018_ÿ?Ap_x0014_Ó:0À_x0001__x0004_g_x001A_À"j¢_x001C_À®_x001A_æG{_x001E_@öDú2W_x001F_À_x0011_k{3û"@çilT¡'À&amp;ø4´Í{î¿_x0010_&lt;Í «u_x001D_Àx¢OÄ_x0017_.@ç!_x0002_ÎWs1@ê\_x001F_Ó8ë?pêÃ[_x0015_¹_x001D_À}§Êó_x0001__x0015_@S_x000D_.Ï_x0015_°_x0017_@.4Ãã_x001E_#$ÀþØ|'!k_x0003_À²±ØWÿô	Àº·}v_x0011_Àò´å"=ü_x0015_@zÇ2Ø³|'@^ß|,:*@¦!ö_x0006__x000C_;@_x0019_`*@ _x0001__x0013__x000F_ò$À_x0002_wú^ÉÄ/@_x0014__x000C_l_x0010_À_x001A_ªÿJu_x0005_@ftÒ[Y_x001E_.À/_x0014_INaµ_x0018_ÀE'_x0018_%ÀßñÌSM'@Fu¹]rs$@ø´-G_x0001__x0004_è:_x0016_ÀDÁ®_x0016_!À­ä·_x0019_A_x001D__x0002_@@_x001C__x000C_Ûáy	Àp@Þs_x0014_@ñ_x0003_¾_x0003_§ð!À6ÑÑ)Ö%@ñßî·Ñ9g?*hG4ã_x0010_ÀË#BÜ(ï_x001C_À ¡i1G2@û°.í¿ÀËÆÆ_x001C__x0015_@q·|c_x0003__x0016__x0006_@_x001F_r0©_x001E_@XÒGî!_x0010_À&gt;_x000B_¯=Ö À--539@Aò_x001C_;Þ"ÀZ_x0011_w¸k&gt;!ÀrÏ'Ï*&amp;À ¾2_x0018_Ø_x001C_@_x001C_ Ñx¤1)@_x001E_Ì÷ÑÃøè?ÆPCZÚ_x0016_@Î_x0002_W©5_x0001_ÀÒf Ç_x0014_@Ð®	ÁN_x0014_#Àè°U:/@C9_x0001_X¢+ÀD'69bD_x001C_ÀÓÖMÒ_x0017_K0@_x0002__x0005__x0010__x001D_S;_x0015_À{°vZ÷"ÀÉ_x0017_Í*_x0012_@Pø2X_x0015_@öÎÝ|V_x001A_â¿_x0019_NV_x0016_#k_x0015_@E©ÎfeH_x0016_@±ÂÏ´_x0001_ã?Ìí«ýQ&amp;À®ÌÿºÂ¿ö?_x0016_Ø±6_x001C__x0011_Àn¬Ç_x0015_z&lt;&lt;@Fn_x001D_ß_x001C_À »'äÉ_x000F_3Àâqù_0?%ÀÓ®ÙKM ÀåÔ_x0008_ó;Ê&amp;@ñß&amp;_x0014_ÀÀM-_x001B_ÊK_x001B_ÀNX_x000E_A&gt;Æ_x0011_@@â.Èâó¿ÔÇà-¡$À¤Ðô_x0016_eì?:X\_x001A_þ_x0007_ÀY ï&gt;_x0004_'Àú¿_x000C_Iî?¬q°_x0003_d4@ågz2!@+;N}_x001D_ _x0014_ÀÊ"_x001C__x001A_@ý_x0016_Ð@²	_x0004_À Tá%_x0001__x0005_º8#Àlqv¨Ú!À_v$W_x001D_!@'3Ò/ý_x0007_Àú°fçú"À^_x0002_©3g(À,Íÿa!1À3B'@ _x0007_÷VÛ\é¿¼_x0002_&gt;Áf=@_x0002__x0006_OÑJ¨"À¸ó_x001C_qª *À&lt;ð|ÿ[¡_x0015_@²ÌØÞî:$@'À°,'À_x000E_ÿÿµ	½_x0010_ÀÎ|_x001F_-a®(À|âÌÃö_x0013_@ºÐ2&gt;@_x0004_$ÀY_x0003_æG~_x0018_À_x0015_Ü¿}ò?_x001D_w+èBù_x0015_Àîìi_x001C_¶_x001B_ÀKZ_x0012_¼ò!@`_x0012_Í_x0012_bS_x001D_@Å4YíËÓ_x000F_@}VP3ÀÐªÊ6¬ 2@øüöe£_x000F_@J¢é®'À÷Ó_x000B_¸CW#@ß_x0016_ñ¨$@_x0003__x0006_:ZÞç*_x000F_Àâ*Ò0½íý?Â6¡§Å1ÀÖ3¹_x0019_U}3À&amp;ç&lt;²î¿ùµô_x001F_ò_x001F_@¦7ce*@­X_x0008_û!@£"Úï(@âx7x)_x0008_@=û°K×_x0002_@`G_x0016_Càa_x000C_ÀbÃ_x001A_ ´%@V-_x0001_Ì¾z!@ä;n¯_x000D_@¦hY+ä`_x0010_@ô»iÏ´O_x0015_ÀM·Õ÷]_x001D_@¶ÔKh|iÑ¿VA_x0016_+q*û?`ñPý¹éBÀµFnëÂ4-@vÅm'¼_x001E_À ùd ¾T_x0006_ÀÆ^&lt;J_x0012_@ÐGhü_x0006__x0008_ÀöÅBc~_x001E_+@_x0012_ÝJÞ_x0005_À7î_x0007_%)@_x0002__x0004_É(g_x0001_@_x000C_T}`±¾é?è&gt;È_x0003__x0008_Èòò?+2ñ+«ÔÒ?_x000C_$0Xm_x001A_@Îu_x0005__x0001_._x000D__x001E_@ø.Û2x_x0010_)À_x0011_è¿$_x0014_×Ø?i)+îã?_x001D__x001C__x0004_]qy,ÀÈì ÿp9_x0010_ÀlÎ¶´S_x0001_@J³]ÑÿÈ_x001D_@³³³Õ³_x001D_Àê¾åì9çä?KOÔÈP$æ?¥­õ!@6&gt;Ó:Ü¿;_sè¬ð?ÎÒaÝHß%@"9_x000F_Æ_x0010_@_x0002_9ßt_x000F_X_x000D_@T_x0008__x0013_W_x001B_ÀìåLØÕ·_x0006_ÀDêGè­_x001C_@jð×^G!À¹'_x0019_ö¡Þ_x0017_@°¼û&amp;_x0011_@UãáÈG_x001D_@_x0002_y¶|²	@¯²q&gt;Í_x0003_,@?ÞÉbP#ÀÃpËa_x0013_è_x0007_Àªõr4r_x001F_À_x0001__x0002__x0002__x0002_é:ô¥ý¿xÕ¾2_x0013_ÀTÄ`hû @_x001D_¯B&lt; @_x0012_²_x000C_@ô_x0018_@;K¢»5Ã_x0019_À¬Ì!Ùz1@@T_x000F_ªû_x0018_1À_x0007_É	_x0016_Ã_x0008_@UºÚü_x0011_ò?¬xû	_x001A_Ô¿'±ð_x0007__x0003_ÀÚ²Äö_x0016__x000E_#ÀÜç¬±_x000D_s À¡±é$ã8_x000E_ÀÔ_x001B__x0019_Pí&gt;¿ì_x0008_äíR&lt;,@_x001D__x000F_r(~_x0004_ÀÒDNÉÆ#À±AYÓ:@í:S_x0010_"@e;ÍÇÜù_x000B_@!F)n"À:íTìa_x0011_À_x0008_pe&amp; ÀvU¦_x000F__x001C_t_x0015_ÀÉ_x0002_B¥5@QdO_x0006_§*@7£Cy³ô?O}¥Ü-Ä À 79Í_x000F_ú¿¨^bT_x0001__x0002_ÆÙ+Àkn¶_x0018_¿_x001A_@µWlñê5ë¿P±1ûý¿Zo&amp;è1@ªýÏMé"ÀÚe_x0013_@O?NJô?×_x0007_Xxó/@T(&amp;0_x0002_i6@ôwÉ_x000E_À1_x000E_@æÌÅ0ÌðÇ?H-*µÝÑ_x0005_@èI¬_x000B__x0011_ñ¿ÛÐËÄJ_x0012_ÀÅ_x000C_7¨T0@= Níÿ;!@T-â§N_x001D_@¡U4Nqv_x0012_ÀÑl®±²j_x001C_Àe_x001F_+8@è_x0017_¿ßE"@¶p³c(ý¿ò¹_x000E_üÒ'.@DÞ¡ ¹~_x0010_À³$3#ÀàÑ|?,Ç1À²ÞÒ31_x0019_@0ÝÃ20@Þ-p´D_x0015_@Ì&lt;·_x0014_´_x001E_@T_x0018_ý3µö¿_x0001__x0007__x001E_4Øÿ]_x001E_å?F¯/×Ð_x001A_$ÀÐ ]_x0011_±Ý¿h~_x0001_¬X_x001A_ÀÊGTÜuÀ_x001B_À_x0001__x0016_w~lö_x0006_ÀÍPRßÔ]_x0001_@B_x0005__x0002_Té_x000D_@Ñ_x0011_Ìp_x001D_2@´G6Þ3@_x0003_R±Xåø_x0011_@Ñ=jn_x001E_ÀÆD÷ÏýÐ_x0017_@_x001C_¯_x001D__x0012_-@ìn$	,=@_x0010_HRT5(2@,é³Îe_x001C_!@«Éè¼þ¿tY¯ù(Àn¨NøGÀ¿._x001D_lÝf"-@,Úü_x001C_fý_x001A_Àbò&gt;_x000B_«_x0017_@%_x0016_r²û9_x0016_@*X_x0012_4_x001D_@_+z}Fðô?_x0004_«_x001B_lnÿ¿wW_x0013_Â_x001E_°_x0013_@§tÏaV ÀÚÁ$\wÔ?¶&gt;3]n^_x0018_@8(7_x0004__x0005__x0016_M_x0017_ÀGx_x0001_üùï,@G_x000D_#Å_x0005__x001C_@\]_x0007_ÀãíXËc_x0016_@P)d¹dl5@À_x000C_õ_x001F_$@äÎSoc_x0007_@·åtSXÌ @Ñ¼=0_x001A__x0011_À_x0002_ªIËiT_x001B_À_x0007_~U\]æü¿WB$ô4_x0006_@	+n0_x0003_¹"À_x0018_x_x0003_í¬_x0007_À\þXR-y_x001A_ÀLÃ{¸_x0018__x0016_¿µÁÁ*÷Ú ÀaëµØ&amp;@É|*äk},@ÍÈ_x001E_ä ý¾¿×[p;éËæ?9ÂÆÊ§_x001D_Àt_x0010_â×ºÚ+@z_x001A_p_x0003_(Á @Îq³%(_x000C__x001B_@Ú_x0002_63¯Ñí¿_x0018_ùÖKSß'@]7_x000C_8vE_x0013_ÀD_x0005_¤_x001B_=_x000E_1@Àì±=0ñ¿u_x0016__x0018_·wø?_x0007__x000E_±_x0016_%Ò}¥_x0018_@gxUòÊ,@ýÍ÷Ì¼_x0014_ÀR_x0012_ÎãQ¬_x001A_Àoß½ø_x000C_n'@ßÛ@á_x0008_@ë­ò¥"@ì8|_x0002_5@Ý©=^ô¿»ÌSg_x0003_k_x001C_@_x0014_v+Ã_x000B_@qo{åÒ,@T_x0010_À.vÍ_x000D_@xç&amp;1åý_x000C_@¨_x0008_å¿$cã¿x3£_x0001_õ$@¶ìÒ_x0006_ûyù?%Ä+Q!À_x0010__x0004_ü?_x0007_Àf] _x0019_A À_x0018_ÜÉB_x0019_B'@k_x0018_@ÉÍ#À´è_x001B_(?ÿñ¿	øOç0ÀC©ñpQÛ!À&amp;4ÿf÷Ó#À9_x0005_/¥_x0004_b"Àíã[æ?ÒíHÉ7_x0012_@_x001B_áüö7@_x0008_£¿_x0007_%ü8@Q?å¦_x0001__x0005_ðo3À¤g9ÃQ_x000E_3@«Ü÷÷ÍN_x0001_@-jñjë/õ¿HYy´¯_x0018_À&lt;ØIM+ ÀøÊÐ5# À;z9aÒ?¾C[¼_x000D_!@Õ×R_x0007__x000C__x001C_À1_x0006_k"Ô)À(T¸_x0018__x001F_ó?)_x0019_Ó´×Ð$À:¬Z°_x001D_Êß¿8þº¿Ü$@M_x0001_ íæ¿fn_x001E_íü_x0003_ÀPï£åæ_x0005_@zã_x000E__x0016__x0017_@NÂ_x0010_a£_x0014__x001F_@Î_x0008_Æ¯®3@åâÇ#9_x0002_@m=_x0006_f_x000E_!À[ç_x001B_Â5À¨HÕ_x0004_@ëÄÎ)/@­D_x001D_&gt;_x001F_¼Ü?_x0007_æ^©_x000C_z_x001B_@ÚøùÑc2@C¾Ïì4:4ÀûÛ*@Õ2@_x0007_m_x001E_&lt;ç|_x0012_À_x0001__x0004_Ðm_x0011_Ë¥y_x0014_@Ú¼½_x0001_ú.@¬ûÁ_x0002__x0018_ì_x0014_À ,9ü_x000C__x000C_ÀËÑ[s!_x0017_@%5	H_x001A_@û!cbëÄÝ?a__x0015_£%_x0006_@ÒSÆÀ_x001B_.@£í_x0004__xÆÖ?gwìHKÆå¿ _x001D_}ÿí°÷?"ÿK¦Ë_x0013__x000E_@_x0004_»_x0019_^5À~_x0004_QE_x0006_ø?ç£û°03@túü¢*!À*5)b²¼_x0012_@b#åõí_x001D__x000B_À"9_x001D__x0007_û_x0007_@¢t;:v_x0003_Àñ_x0003_ajÙ_x0018_À_x0008_8s¿Ì_x0001_1@&amp;_x0013_Ìø­Î_x0004_@=eØÆÔ¿_x001B_@¿Oqð!_x001E__x0012_À.ÔÔ_x0013_\$ø?ô¨üBK©1@_x0006_!O_x0004_-ÿ¿Q_x000F_îIôOÏ?{.£û%@§Ë¿_x0002__x0004_#_x000F__x0013_ÀC_x0010_æÁ_x0002_@ùÁvZÏô_x0003_@_x0016_°©_x0008_ò%@3=eí©á?h_x0006_#õì.@\9_x001A_7®×_x0016_À`ýqá_x0005_v2@¦Y_x001F_éÇ 3@ µ_x0018_{s*_x001F_Àé­Â?_x0017_@%_x0015_[?_x0005_0@â_x000F_¨Ç°_x001E_@µQ·+ù_x0003_À¬&gt;xN	-@ _x001E_PÑ/_x0016_ÀLË¸â_x0017_À_x0019_Rn&gt;xÜ$À«U_yÆ_x001D_Àµ	;/_x0010_	_x000D_À/é»/_x0005_C_x0008_@¬'ß½$ÀÒfNt|ñ?÷ÿ!ê`._x0019_@_x0006_	Ü&gt;'y @:_x001A_L¶4_x0010_À@ÞºÐ&gt;)@^B6â_x0011_ò?÷#ÚÙÄ&gt; À#8_x0001_å»ò¿R_x001F_øuÃ.ö¿¶õ_x0001_'º'@_x0001__x0002_fÏ¾¾BÊ1@§p·¸_x0001_íð?øOøb_x0019_p÷?XÔ_x0013_Cñ?nÃe{W½¿ÔÔ_x001A_!Îv5À_x000C_p_x0004__x0019_@Äì_x001B_ôq_x000E_ÀÝÖº½9&amp;Ào:Ë=ô$@O=Eì9H)@_x0001_5_x0014_ºz5@´¼}+'À:Ï_x0003_RZ¹_x000D_@¸vÛùïï¿ÊÉóJg_x0007__x001C_À®NÎàwtí¿ª]¥ÅW-ÀqGng_x000B_Fº?@ÇBOÀ+À_x001E_Ó¨_x000B__x0015_À_x000C_¨_x0010__x001D_¨,_x0011_@¼-¼:Ï½?¼\BJl¨û¿$f Ø¹Ç+@)x¥WKºù?D_x0014_·~_x0016_´$@ä_x0014_÷¨øó&amp;@	_x0016_ÝÈzö¿1*5Ü_x0007_Ê2@ú Ã_x000C_x2@ý_x001E_¢_x0002__x0003_1_x0012_ÀÌÈ´uÉ`ô?ýÏ_x0018_Ç&amp;¢¿¿]'zô¡ú?å_x0010_sl]þ¿Á¿=ö¼þ?Õ_x0007__x000E__x0019__x0012_Â_x000C_@_x0006_lËT_x000F_Àl.W¹HD_x001A_@a'v³7_x0014_@6C(ÀÞ¬ø6÷,@_x001B_´EþIE!À1c_x0008_=ç?¶ÂÞqÀ_x0010_@¬_x0002_+a°_x0001_Àö_x0006_²©õ3_x0008_@_þy_x0012_~õ¿_x0019__x001F_i!_x0003_À$ÉÀÕ¿{áÍë Àeá_x0002_Î_x0012_7@=bO£Ë5@IÛ¹Ücæ"À\*á^Òå_x0016_À_¯MÐn(À^ñ_x0016_âÔ=_x001B_ÀLÊH«&amp;·'@êA_x0017_Q$À ëVi`_x000E__x001F_@ ÙL7%8(À_x0007_3T_x0006__x0005_Í_x001F_À_x0001__x0003_`;í_x001B_À"õ[_x0011_@Ê}ÕY ÀÞ]v¨:_x0005_ÀÒé_x0019_4a#@9a­Ú_x001C_û¿Ëc_x0004__x0019_+@¸3¿°~J5@8½_x0006_4_x0008_î¿$¦§_x000D__x0014_5@6Ã»_x0013_@$µ³÷º$@m%¬SÐú_x000B_ÀõCPòO_x001C__x0010_@gÏ :1@4Á±ºõ¿Ó_x001A_g¨Fà?_x001A_@_x0018__x001B__x0017__x0013_À¬_x0003_y8²eõ?w_x001B_!q2õ?B¤NðÇ¸1@.ð1áE_x0011_@_x0019_0¼]_x0002_&lt;@¶¯düèÄ-@~Ó/·§b_x0016_ÀAÄÙJÈ.@,vß7&amp;ÓÔ?·&amp;l9L_x0010_ÀEnPÖXÔ_x001C_@_x000E_òWgNö%@_x0015_I]¯­ì?¼0b_x0005__x0005__x000E_iy_x0015_@¨_x0003__x0006_Tj"ÀCßÞô'&amp;@Ûoì&gt;¶«_x0012_ÀãÐZkÀ _x0006_Àqf_x001B_u_x0017_	@_x001F_Áßb_x0012_@JÃ¢$_x001A_5Ù?)Ðû&gt;ù,@`_x001C__x0003_ü¿û#@ñ8Ì4_x0007_ø3@ã´Å_x0002_À¶_x0008_ùD$@à_x000D_nÊBí_x0014_@4@C×._x0018_2Àà_x000B_Ñ_x0001_ó'_x0016_@ü!C_x0006_só?Ä&lt;Y_x000D__x001B_ÀhÐ_x001C_B_x001B_Z_x0004_À·µ_x0018__x0004_µ_x0007_@~I_x001A_Ô+@¼_x0004__x0017_9_x000C_ìì?Ð7á^ïð?$f0Uî?õ nU;Añ?ïÍë&gt;°1î?_x0013_v_x000E__x0001_¹ð?_x001C_7É+Jàí?Æñ¨k³Oï?¼_x000B_`_x000C_ó?¶_x0007_Tk_x0012_ð?ðxì!òï?_x0001__x0002_%}'¨ÂÐí?22}®ð?ìóRNµ&amp;ñ?_x0006_¯Ë!&amp;Iñ?Å÷_x0004__x0008_ÑÇð?¦«ª'Pë?Ë_x0011_6éÉì?³|*[Rïë?|éßbï?_x0001_¨P_x001A__x0012_¤ê?8¹çeÛÐð?_x0017_n_x001A_Ê}ð?I@ÐàÎð?]IÚ«_x0016_@ñ?_x0016_ýb¤_x001A_ë?¹0_x0006_$ÃÏî?sáSSð?EË_x0015_ð?wp¾rýî?#§áZsî?_x001F_¨_x000F_[¬_x0004_ë?çÖW_x001E_ð?0î5«È½ñ?Ó=m{Õ\ñ?_x0018__x001C_N_x0016__x0019_í?P_x0001_áçï?3l§ÌÐî?_x0011__x0011_êÓð?j&gt;¹Ø¿í?Ôu9_x0014_;ð?_x0012_øÙ_­ó?­µâ!_x0001__x0002_qñ?ëÛnÏÚí?°én­Õ~é?1L¯&lt;ï?#.Ûê_x001A_ð?ÏrÂ_x0013_ î?no[«¬_x0019_ñ?_x0010__x0014_úã&amp;7ò?ÿrÝÁî?	1j,ßAð?_x0010_Òñ¹TÌð?Ìc_x0010_"&gt;Oð?z÷´nï?áÊ$£)_ì?¬Ê_x0010_h]ò?64þ§òûð?oùÆ&amp;?Ôò?_x001A__x0019_±$Âdñ?ÍUWJÜ_x0006_ð?ÚkTâ_x001B_ð?r_x001F_ã_x0010_gñ?­bþ1Iï?ç_x0011_`»Jñ?jÎjò^Nï?)­_x0019_@ËÏì?øc6U:_x0016_ï?1i_x0005_rÜï?_x000C_; Ëð?lqÒ*í?ü_x0008_O)_x0003_ï?Ò_x0016_É¨}½ó?àml!/Eð?_x000F__x0011_}¶¯nÁï?C|¬c_x0013_ð?Qóq~ ð?E_x0012_½VÎ½î?Îáh°xì?_x0012_îò?Ùll_x001E_ï?È	à'|î?øàê_x000B__x0017_ ï?Åo¶ãäî?ê1_x0007_Nöjï?÷_x0007_´Dð_x0005_ð?²f+¥_x0003_ð?ü_x001E__x0019__x001C_âò?_x0006__x0010__x0001_{N¦ì?DUB¥_x0011_ï?°_x000F_Ó}Îáë?¶^6¢_x001D_õ?_x001C__x0019_L=ð?_x001E_ÕËÊò?_x0014_ôßn[ë?ÖÉ_x0008_àtî?àc£7à_x0018_î?Fõ_x0012_:4Uï?üÚ]~ñ?_x0013_xY¸-ò?Û_x000D_3_x0002__x0004_Òð?¬¼áÍ²î?_x000E_n\á_x000C__x001C_ò?"â¢æï?SRü¹èNó?rêå_x0001__x0003_õåî?_x001F_	Í-_x0005_$ñ?X_x0002_&gt;Bð?¦_x0006__x0017_JFì?Wc¾Ø_x0003_5ð?°Ã(ô?]+ø9ó?ì%dE/ë?Ä@îÆEñ?_x001E_¢.ãúñ?T4ÂÕdmð?b_x001C_lÈÑ	ð?¨kglÆ	î?Ý]+òIñ?AÖµÒºyð?RxS¶Bní?_x0011_Ì_x0007__x001E_÷_x0014_ò?oÀâð?ôÅ*³,½ð?_x0018_kKXü_x000D_î?^_x000E_Ïb~®î?òªÇyí?· Øï?²_x001F_W_ î?ÈÚe]eñ?_x001E_¶ªdzØê?Í}ùé@_x0008_ñ?_x0018_D^_x0006_ð?_x001C_	Ë'_x0005_ë?Î3×ÌAvð?ëJåÀï6ì?1u¤^p¬í?_x0001__x0003_Äÿ_x001A_Aùð?_x001D_¥è¨_x001F_nð?ïGBÐ_x001E_ð?X¡_x0005_!×ð?ç~â5Òêñ?µàG²^î?X_x0002_s"Úò?_x0002_!_x0006_ÿ¶î?L_x0018_]+_x0014_ñò?ô¢½[öøí?D_x0013_Vî^{ð?_x001F_6å_x001E_"Úí?IÇJF¿ðñ?¼HC¶)ñ?cë¾ÅÉ.ð??rrôïì?Ö_x000B_ÇÃNÊë?Å_x001D_Ç_x0005_ÏÉì?`_x000E_t7_x0018_ï?¼]*¦Sôì?UN?Ê_x0001_vï?lË~´ßð?¦lÅ.æ·í?_gµNß&gt;ð?µFÏHð4ï?_x001A__x000F_Ðé_x0004_%ñ?1²_x0002__x0017_í.ñ?A%ÈøDñ?Z^N§mð?ª_x0015__x001D_,þËì?8_x0008_G_x0003_¸/ñ?÷_x0017__x0001__x0004_ø_x000F_ï?_x0006_d³ì?lWQ6ñ? :ü6k¾ò?_x0002__x000E_Y¾Ãõì?­ç_x000E__x0010_kÝí?_x0017_'ß1&gt;í?ë¹Ö(Jð?ð¥¸_x0005_ë_x001F_ð?ÀÚ_x000E__x001F_Àñð?_x0012_ÀAÊíð? ðÔô6hð?6çª]ð?#_x0014_aÓÁð?n8û _x001D_Ýí?¯¼¿ªï?×_x0015_»q_x0013_ó?6í*Ýè?3ë)Þ6ê?²b_x0003_däë?ÿ_x0016__x0018_îµð?é°ìg¢tð?º_x0012_X_x0012_1í?ðH+½°í?_x001B_£_x0005_sÌñ?jlP"N×ë?Ð_x001E_Htî?_x0019_ø?­hð?_x0007_ÌM_x000C_|ò?c_x0011_;m¦ñ?Üo{_x0014_´ò?^X3/üï?_x0002__x0004_Ö4pèê?¾@:_x0016_ð?ú_x000C_ßw|ì?_x001E_Uö#Çì?bHÎ9®ñ?¹_x001D_&gt;Åí?úÑBÓÇñ?_x0017_1&gt;U9*ð?»æ_x0006__x0007_=?î?ÓK¤_x000E_:9ð?²#Tù(jï?¥¼u8_x0017_ñ?D_x0011_$¼8ò?`Í¼_x001D_4ê?_x0017_ÜTçñ?-kWC_x0014_ð?¢ _x001B_Éq_î?	9R_x0013_b`ì?_x0013___x0004_òð?5Í&gt;ð?ÏæµÕIåì?Í_x0005_B¤ïñ?À$×_x0014_/¯ñ?DÊjë?~vsàî?·_x0003__x000C__x0006_î?_x0005_ë,Ã_x0003_ï?5¹_x0001__x0011_±ð?&amp;nUfmê?E§®|4,ð?£ÅPÃN½é?ÍîÎ¹_x0001__x0003__x0017_nï?Ðñ½Wébð?Û¸`¯éí?_x000B_Z'_x000D_í?Öì_²_x0017_î?z_x0002_XAñ?4_x001D_H;ñ?³¡N_x000E_ñ?²'«cñ?Íë×_kóî?À_x001F_®áVî?e_x0002_OWî?YTìürRî?Ã@§_x0008__x0017__x001B_ñ?! ÷ð4_x000D_ï?:ÎzEÂzð?]&gt;ìmßí?þ&amp;_x0001_¼Dzî?{ë Æ_x0001_¡ò?Æ_x0013_ªð"ð?Ñ$ôª_x0007_wñ?Êºî­Mò?¡ÆÛ_x000D_Sñ?ÃÔºøÅúð?Ï×·ô[Oì?S.Q²§\ï?c³Gø_x0017_ñ?Vz6$*ì?_x0016__x000C_²3 _x001C_ï?+÷§½bþñ?Äf_x0001__x000E_ÙYî?OÝË=vï?_x0001__x0005_;&lt;_x0003_§oì?Ô¤ÄÀTì?J_x0003_2¤êçï?Ô&gt;Ûj\Eï?ä_x0011_ä_x001D_Ùë?~)þ#êë?	J&gt;å÷í?Þù~ýì?¼º_x0001_Íêï?¿àôÏHó?³Î_x0008_½_x000D_î?TÁÝ_x0019_Þì?_x0002_4TÀmò?&lt;_x0018_$zRð?_x0010_ÅWJ_x0017_Îë?Õ¶2_x0019_hÊñ?¬uó?&amp;0±4´Qï?n¶ä_x001E_ÊSì?ú«yQµÜì?-_x0001__x0002_»é?K_x0016__x0015_kô_x0003_ï?¼Ô_x0012_Ññ?º?_x001D_¹að?Á5©ôpï?_x0004_YÁÎ,(ñ?_x0003_Ç¾v_x001C_î?Å+ÍOÚ3í?ëÙé&lt;_x0017__x0011_ð?y\²Ü_x0013_ð?_x0017_Ø_x000D__x001E_H×î?'ÝÃ_x0001__x0002_(Åð?­_x001C__x0007_zí?ûª_x0014__ßê?Ziòöð?:"´Û¸ò?4V_x001D_Ì#ñ?¢@ïmCmð?+^sôÌÕï?_x0004_pí?_x0008_éÝL_x0006_î?H_x0005_áÓ&amp;1í?_x001E_`F_x001A__x0019_ê?ò 7_x001C_EÊð?x7x5¸ï?t_x001D_²_x0003_ÛÖê?ÈoÌð?üyÔÉ*lñ?Å&amp;1+ó?_x0019_Î~Âh×î?%Úw0ÅOð?duDìÖSí?E¤ô_x0011_ð?_x0017_Â ië?ÇÏ¥*kî?¶#^OÄYì?Öe&amp;u_x0005__x0013_ð??_x001A_lñ?«d_x0004__x000B_5ßî?ø3ÉMÏ~î?Û|_x0003_E=_x000F_ð?ÕnÅÀ_x0016__x0012_ò?Û"L¦_x000D_Ûï?_x0002__x0005_"¿i;Ø_x000F_í?cöfÿn3ð?_x0010_ºfqñ$ï?fÕÏÌúßì?_x0012__x0001_©Vò? f_x001F_ò_x0013_öå?ª|V_x001E_Zò?`_x001B__x0002_zð?@_x0004_ªiZrè?û6ç©í_x001A_ï?^{©:°üð?_x0011_o_x000E_"Ãð?vÿ6;ð?oËJ_x0013_|ð?ÔCNü|¨ð?_x0005_æ_x0015_äõó?_x001B_1vRðþð?¿\åæ'ï?Öq&gt;"¤õï?µ~þ+_x0006_ï?ã_x0002_Jä\_x0008_ï?²¶¢È2_x0016_ñ?ÆÈ_x000B_ïñ?'­¦3&lt;Zð?¡ø(ïvFñ?_x001F_òZd³ì? á_x0017_Æï?_x0003_|_x0003_¢\_x0001_í?7ÓGV_x000C_üñ?j_x000B_nDò|ï?$óÅâ´&amp;ð?ÆßCò_x0003__x0005_Á&lt;ð?F&amp;q?þî?4_x0014__x000E_¸Nò?á?ÿRGZï?¿¹)ø2	í?\K?ohï?-ÑTàRí?Ì¹:H"Qð?¬Ctõ.wí?_x001A_Þá'Ñxð?Ä¾¶_x0001_&gt;°ð?Ø7ªã¬(ó?êÚÓíèì?¬¡[?Vì?î¿_x0011__x0001_µÃð?Ï¢Jc_x0016_í?ÓÂßêÒñ?4_x001F_YNÁ_x0014_ð?ÀC0×ò?ÔÈè5yñ?RN¦7'eî?_x001C_ü:¶½Rï?Øl/u@ñ?æ_x0001_a+twñ?F´ß_x0006_?øí?_x0010_äêæ_x0014_ñ?#@/ß_x0015_Úì?&amp;Þ)ãý­î?cH_x000E_ ê?®Ó¹í?_x0004_ÚùDÞñ?_x0002_Äüå·¾ð?_x0003__x0005__x0008_èe_x0014_î?péÒÌTñ?_x0006_Ã¤xüð?szYÐî? jÝR1ð?­´Æóâ7ñ?¡RþÀ¢ð?±_x0010_Pv¦&lt;î?_x0018_D9üªí? #\Õàï?ßÃªÅÆ×ð?Ír%_x0013_6cë?è3¥dâð?NåîBèð?_x0016_ÿb_x000E_ô?Aÿ_x0010_§#ñ?Ý£Cß¨ë?WSH8_x0013_ð?ìÂbT_x0010_³ò?P¤ea_x0002_8ð?ë_x0006_­h3Îî?CSI_x000B_øï?¤yoNÁ¼ð?ïÎÄ'ð?sÇ)ßógð?kÍ_x0014_ä*ð?_x0017_7d)î?qøS2Õï?l_x0001_y´$'ð?ÄÄü_x0019_Iñ?úh_x0004__x0008_Á²ð?Ô@&gt;_x0001__x0004_©Qð?¦_x000D_Îò´î?]p®J#ºð?ºóNtîô?ª@þ¥í?VÇYl_x0003_6ì?Áì_x0010_Z]êì?û_x001D_yN¼ï?ÚRÞQë?s+_x0011__x0004_Oßð?¤¡ñ?þ_x0002_d²¾í?ZHf6_x001F_ð?£ndÐ_x0011_Òñ?¹	»ò?_x000B__x0002_Ë¼xí?;_x0011_i´ñ?wÖ_x0014_©é»î?ÈGc¿ßï?ZØM±_x0016_ð?î_x0019_²Wï?D#æås_x0015_ð?ð°ª 3ôé?ÇÜOvìfò?¼\~è¶_x0002_ò?~'âù¢hí?_x0016_ÕË®Sï?_x001E_yßð?å±â^½ãñ?',¬\!ì?¸-Lót,ñ?,nÎ÷øò?_x0001__x0002_Võ8{3ð?oAZ%ë?0¥¬Òð?¨JÌi×©ð?ÀGÃ ¥ãî?da_x001B_;Ýñ?_x0002_°këð?¼_x000D_fHYí?j8{aJò?	@Õ»Ñé?Èi&lt;\VÄï?_x000C__x001A_úèq½ì?NjH_x001F_*ð?ïò¤ÉÉAï?kDqÄ±©ð?îÇ÷Ú_x0013_Ïî?~=_x0008_S±î?Q¤_x0005_OÅòð?_x0014_ _x0006_Ðmñ?sui8_x0007_ò?µà¡ôÑ_x0012_ð?±E_x0019_Upò?dm¹â[vñ?otÜèeï?íñü@Ó5ñ?¦`1&amp;î?_x001A_®5Ðî?mõ_x0019__x0016_qî?_x0015__x001E_éð?C&amp;_x0010_9î?OÅ£¬_x0019_ï?WgT_x0001__x0001__x0003__x0015_ë?5.Ñ;û_x001F_ñ?'dª_x0015_@Yñ?s_x001F_[¤_x0005__x0014_é?Ê¾Ò²&amp;ë?:h¬ýñ?ð6(ºÉ]í?Ð0n_x000E_#ò?£÷çNÃDí?ãõ. í?!{ø5]&lt;ð?5+_x001B_Ñ=_x001B_ð?ã@mötñ?a_x000B_Æ_x0017_ô_x0010_í?_x0002_4å*±pì?ÀN5À³ð?èýJPf8ì?~p¼½í?õ_x000D_r_x0008_\ð?t_x0015_VÇ±ë?E__x0011_L_x001C_ð?ú_x001D_9/_x0001_Bî?SÀ9ï?}7^_x0013__x0007__x0008_ò?nSe&lt;þNð?&amp;R&lt;ç ëï?f.;k¥ð?¹Î&amp;_x0003_sð?Ê¼Ækßï?¾ê_x0018_!Ôÿî?"ºÚAyðî?_x0018_\MÇ_x0004_¶ï?	_x000B_êH_x0005_dxõë?-©,Ô_x0012_ï?T´7Í¾	ò?_x0014_´TvzVñ?NûèõEð?Ûyg£Ä,ó?Ã_x0015_«Õâð?ºô\R_x0004__x0013_ò?Áà¤â¹ï?_x0014__x0019__x0007_æ_x0008_òì?_x0004_ó·:ñ?&lt;M_x001B_[ì?Õ_x001C__Ö]ï?aªZåÐÔï?£è»_x001D_@ì?5Ýn¥ò?ÃÓw dé?_x0018__x0018_¬_x0001_ÄÏñ?FÜu¬9_x000B_í?ü+Âª;|ð?EGÜ7ì?¦®·¢_x0002_øò?Lv{nìxð?åO_x0019_®¾Ýñ?½QÕmì?ÕÅ) U_x000B_ò?)à;_x000B_Koò?,ïpx¿°ð?¦Fe&lt;Pó?vË_x001C__x0006__x000B_ñ?`ç_x0017_÷æúí?°!^_x0003__x0004__x0005_Tñ?{¸í%¬Îð?/v_x001B_zuÝé?_x0012_Òu©}î?_x001D__x0013_Þ¬3ñ?Q}_x0004_f²ñ?_x0016_¨-_x0012_;í?ª©Ü_x0015_î?ÎO_x001A_ëEñ?uF¬_x0002__x0014_ï?¾\_x0003__x0001_Ö_x000C_ò?:Ææ_x001A_~zð?8½$_x0012__x0016_ï?ñ:^ð?§Ús_£î?0Âr$òð?sH_x0015__x000D__x001A_ôë?ê»û_x0011_Hì?2%ÿIï~í?(_x0014__x001A_Ö×ï?_x0003_àË^×¦ì?¶ßË_x000C_þï?þß·Ç_x000C_Lí?Ò¾[T"ð?ØÇÁG&gt;_x001F_ð?ÊHB.ÕÌò?Ó¦_x0018_rÅ»ì?_x001E_Ð7×Kxì?_x001E_VéË¦ð?6²_x001F_ð?Þã_x001F__x0006_þLò?(_x0008_á$ì?_x0004__x0008_{±_x001D_o_x0005_ï?ù_x000D_,_x001E_T~ê?ü½U9ð?Î$6\e¸ð?_x0001_´BsÌ¹ï?+è,î_x0005_Nñ? ´¬ê?µÅö_x0003_.æï?¾_x0012_Í_x0014_®#ð?_x000F__x0002_ÜF5é?}¬_x001E_¾ð?_x0002_}FR_x001E_í?¶Ù·0Èñ?yÔ±÷Åð?_x0013__x000D_¨2_x000B_î?ê©4;ê?T=V_x0015_¸¢ñ?`÷6!õê?6uì «kð?!(õñ?síè½_x001C_éï?8ý_ÝÒð?D_x0008_¯¼EÒð?Ç&lt;¸ÿ_x000C_Üë?'Î_x0007_ÿð?ë,&amp;£Kð?_x001A__x001C_?6Cýð?@»_x0006_ÎFsí?R_x001B_¡	&lt;6ð?ó&amp;q_x000D__x000B_xï?òv÷èA.ò?ñ&gt;_x0002__x0003__ò?_x0011_&amp;|êHì?ø¥ë&amp;!_x0017_ñ?Nà_x000D__x000C_î?ÅæOZmÍð?ëÏÃÈ_x001E_ñ?uÌ`¼ð?ò¾tÖ}ï?_x001F_ DRbhñ?­å_x001E__x0008_+êî?]ë=÷éjñ?_x000E_ZÏËèçñ?_x0015_Q6Õ#uð?J»ª«=¦î?Â~¦¾ñ?X°ø°ÀTð?W¢~&gt;s8ñ?3E¼ôï?6LÉòµ°ó?T¤d~¿_x0008_ð?¾!_x000F_C8î?ttsw_x001B_ð?_x0019_f¨¬,¨í?kBYTÙñ?5_x000C__x0001__x0011_]§ê?¡³@AÝYò?$ÂHMbð?è{Ëù?3ñ?zþ+|î?6uö_x000B_²	ë?1ÐZ_x0007_ï?8É_x0012_Zæë?_x0003__x0005_Ì_x0003_jØð?_x000F_uxÌsð?]²_x0012_Aï?3Ê^_x000B__x0008_Tð?¦Ök&lt;òè?j»AEJï?*¸º×Ìï?Ð¼ã`\7ó?´EÙ¨_x001E_ïð?3Y[#_x0006_Áì? ?«ÀïSî?ÔØ¹eáï?!h:g-\ò?í"ôÈð?:Y_x001D__x0002__x0008_ï?..óåÎñ?:iÐ®ò?Û?RÇaFð?H?9ì±=ò?&lt;p'éf9ñ?_x0004_ç ¿Ì#ï?È¯ïw¥î?á_x001A_[9G_x0001_ï?oïMÞ_x0011_ï?®l8)Ò^ð?¥Æap§ï?úóÖñßKð?^_x0010_4¡ñ?åà(ko`ñ?~,µþawí?|æ$£^ë?:"RÚ_x0003__x0004_Èð?_x0001_Oë_x000D_êÿð?EÌ_x0013_±_x0015_ò?_x0018__x0017_#ÒÅ_x0001_ñ?W#·_x0017__x001A_ò?ÃË?Nñ?F"_x000C_áÄ­ñ?_x001C_æßödÎò?_x0012_^ÃÌ¶øë?5Ï²J?ð?Zc/X¯_x001B_ð?È÷Ê\ë_x000E_ñ?ÇG_x000F_2*_x0019_ð?å*_x0002_IíÃî?Òô_x0006__x001D_ï?äìýàïï?n_x0018_r¶ð?éJÆgªªô?{5U;_x0006_ñ?èåÆóGì?îËüßãì?ú)+Cù0ò?vÝ_x0010_nñë?'î(83æò?­4_x001E_aÉ®ñ?´êE_x0015_ÆÑì?_x0008__x0002_*RTñ?_x0006__x0010_ND_x0016_ò?¥Ù¾Tï?_x000E_ à©_x0010_«î?xE@üñjó?	J-ü¾~ï?_x0003__x0004_%{Ø_x0019_î?þ(m1î?,_x000C__x001B_'õÄê?4HårÉýî?zÒyËiáì?mqð¬ÀLï?Óa3Wóê?p_x0001_e_x000F_Kì?é`üÄ+î?ÖÁ_x0014_I'_x000C_ð?aÉò¤¡¶ò?&amp;Ùë[Oë?õwL_x000E_àï?o_x0002_ÁX=ñí?±´u_x000E__x0016_î?3_x000B_(_x000E_èaò?~ÎUdbåñ?÷Y"~EBí?_x001A_«Ê8&gt;{ì?þ·ÙsEî?·³JvÝ¥ï?_x001F_aªãüñ?rÆ´9÷ï?éÝ_x001E_wØî?Kã8í	tï?_x001E_Ëç¹H¥ñ?\ì±í?Þ\¦_x0018_eó?V_x0006_H_x0008_Þ«í?Îk»rÝð?¤ ´ó?_x001A_(=í_x0003__x0005_]Äð?«Æ_x0004_«\î?Ú}O¦¿Ðñ?_x0010_MÃî"ñï?]6Ì¸ÝÈè?gÂu¾"ñ?»|pX6fð?_x0001_d&amp;Q*î?_x0012_QÑ*¤_x0016_ñ?KKÎ=Q)ñ?o7g¼äí?"h)ýHì?à&gt;_x0006_I&amp;Ëí?òñxBNCæ?ÉäG[£ì?Ä~µ^ñ?(OOmî?/ª¥Èñ?ªW¯µeñ?Á _x0011_¿]_x0008_ò?ÿ_x001E_¤i_x000C_î?_x0002_¦_x001E_¹ñ?cÍ&gt;ñ³0î?Ö±øß\*ñ?FG£y_x0008__x001F_ó?pëzëì?3¿_x0010_½ï?/r~\ñð?¯_x0006_Ì#¼jï?8_x000C_ÿcRøð?àÿÊ3åï?_x001B_¾¾%ò?</t>
  </si>
  <si>
    <t>b9c988e61b80638ae509e8d7862cf160_x0003__x0005_íãÐÆ_x0017_^ò?´¯+ò_x000F__x0014_ó?åøàò?¬_x0004_ÚRíó?G4Í+ð?QÅö~TLì?ß(_x0016_çí?!µ]_Üÿñ?p_x0012_^°Ië?ÈÀO^­ï?i_x000F_N«$;ï?)_x0006_è»àñ?³_x0017_ºelí?å_x000E_¯_x001A_àë?1ãoògï?öî4âHDñ?#ªo¨Jyò?_x0001_Õ·Yç\ñ?6hªñ?/ÑíUÍï?:-_x000D_pñ?íÃ_x0002_@¤{ï?QÔXÂ-ï?48_x0017_ùk_x0008_í?_x0014__x0003_¬¨Óð?«ÍNCï?¡s}¦·ñ?_x0006_yýõGìí?kÐ©_x000E_Bí?}æ3£9î??átøIò?¯«á_x0004__x0007__x0006_Åí?Ê"z_x001C_ÂDð?:¥-îèð?W_x001C__x0010_¼Zñ?¥3Y\.í?_x0004_3áv_x000B_îê?_x001B_iUÆ)_x0001_î?ØA-÷N&gt;ð?&gt;EÜð|Ññ?_x0008_z_x0006__x0003_Hî?I@·i§ñ?j_x000F_Ç×ð?"_x001E_Áëí?_x0005_Í¼0[_x0002_î?¼Þ&lt;ZÞí?Óú_x0010_ß;²è?=·Aéë?Õö©­fï?_x0007_2©Øññ?|øYFÅÜì?*V_x001B_Ó%ë?_x000C_;:Y_x0007_ð?¦VfîOî?bÌÄÐð?Ýpøñ¤õð?¤_x0010_µo\ë?¹O,âzÂí?£dm_x001E_Ë·ð?\ò=÷_x0011_ó?K6K_x001C_ñ?h#òhð?»v"_x0013_ñ?_x0003__x0005_¢_x0005_ÊË§ò?b{ò¥_x0003_Tï?ä_x001B_Qò?aÜÆçïYð?oL"nìtì?Ê,WJçï?B`_x0001_Ïñ?°î_x0012__x000D__x001E_ñ?_x001E_¸øí!ð?q¥`Ïb"ñ?_x000F_ÝüÆóð?R±BiÚî?KÔ¿sÎì?¹ .Ùï?w_x0015_7LÙ`ê?ðãoÊðàë?_x001E_õúX_x0004_ñ?:ôå_x000D_Bì?_x001B_É³Y_x0010_ð?)=8î?ªÚMD¨_x000F_ñ?¶n»°_x001B__x000B_ð?d°H_x0006_ò?ùõ_x0013_ß_x0002__ð?Õ_x0005__x000E_uÍñ?g½viÝ_x0012_ñ?hi«Ê_x000B_ñ?.dGwa7ð?ÕMIã_x000D_í?çg]þáð?_x0002_%Å¦_x0005_ñ?Ö¼ N_x0001__x0002_eî?_x0003_øÚÀ«ð?³¹F©æ_x0003_ð?SM_x001A_fkï?ü6Á¦[ð?\'_x0019_´Aê?Äv8;î?.ôîOlÛñ?'É|e»_x001A_î?òªêudï?_x0001__x0015__x001F_@­é?{´_x000C_ñ)ò?_x0008_;^"ÁÖí?7û_x001B_Ëñ?U±-V|_x001C_ï?_x0016__x0012_2é ë?f°ñVÚôí?Y(ðwJî?üdxÄí?Òùýµñ?K÷ùð? éTÄ¾ló?AÖn91ï?sÑó±n@ñ?_x0012_u5åµûð?È8ghî?èÀ¶-ñë?_x001C_Y­ätí?È__û¾ð?~U7_x0003__x0005_ð?IÁî?õt_x001E_°kï?_x0004__x0005_44·ê?_x001E_Oñ¢î?	uÿR$)ð?l%_x0005_¾_x0002_í?Y_x0006_ç_x001A__x001E_±ò?Pã)ñ?ÔÕíT²)ë?Ø¼óîð?¬5|ßpð?_x0003_r²	&gt;î?C¤0¯9ï?'(ÁY(î?ë[æLð?,_x0016_óWë?0CÖ0l·ò?ÒdTgÛî?º^ù_x0008_Õêñ?qÎiú(ë?¦ ¨düî?Ý7Ú(1­ñ?	~ÁSäRð?aí°_x0001_ì?A_x0013_	s"ï?"@-÷ÍÆñ?%_x0012_Q_zsñ?çÑ¶_x001B__x001F_Sï?(:dtó?æ_x001D_&amp;âx²ð??Ôx_x000B_ò?&amp;á6¡²|ð?_x0015_;Bµî?3_x0015_z_x0001__x0002_Þ;î?5ÄÈ·]ï?ÀÈVi·2î?Á%Êôiò?_x0015__x0005_"Oÿí?G»&lt;³ìûï?yBËà"5ð?=Ó°Ô1ð?Ã_x000D_Ø(dê?_x000E_µ_x001E_C3Lò?:ëéú2ï?_x0005_ùS¹î?:ÜáHÍ¹ð?~ç_x001B_ëcTë?_x0001_è³ä¯Bê?8ª;ÿJpî?IR¹æ:tñ?äI{d_x0019_íë?T®¢o_x0003_Þî?¾_x000C_y&lt;_x000D_ð?Ä_x000E_ß±Iï?]]_x0018__x0017_Àñ?¾LÀ&lt;î?m9ÀM5ñ?!_x0015_ÿþß9ï??ô_x001C_nÎ_x001D_ñ?	sIöÆî?øï#|åî?â_x001E_U&gt;7ð?ô¤)JPòó?¢Ã?þð?P`Qéíð?_x0002__x0003_Óöi¨Äð?_x000E_}~_x000F__x000F_Cï?Xÿµ¸õsî?_x001E_ÝXD_í?r	i_x000C_üð?T+yz_x000C_ïï?Æø³ìm0ð?ø_x000B__x001D__x0016_ÿsð?_x000C__x0001_ÝÖ-_x0014_ñ?xWb¼|dð?Ê*«yÝî?(X_x000D_8Ûèí?jùà`üÓî?Ýuf¡_x0015_ð?f;ÎO[«ì?©ë¬0ñ?_x0005_¶}Y_x0004_\ñ?Æ"1{ü+ï??G_x0004_ïMð?S_x0013_g6ñ?³'¹Äî? ]Z!òí?b]¹DGî?J@éâoÞë?Ê2I$_x0008_ðï?Q0_x0019_ÉÅÔó?Gãì_x0007_)ð?jå_x000D_JÖìñ?ö0ùåèò?Xõ6._x0002_/ò?ÅÏ_x001C_9Ùð?JêÇw_x0002__x0003_¬ñ?D_x000E_=6Õé?â ¿Ù:ë?_x0014_S÷ìKñ?3¼-apê?àëüÝ!ì?ø¥_ó·yò?âw_x0014_¤xí?;tKSOñ?¬\Ü}ÀQò?MAÉKKÆî?lò|É£ò?*ðnî¤Qð?©$®Úf9ð?0r_x0007_L_x0012_ð?_s_x0012_J_é?"ü£q &lt;ñ?¨ÒÌNB¢î?_x001D_gòx^ó?(9_x000B_Ëò¡ñ?ÛT)?5yí?ì_x001E_ÞMí?_x001C_´¼&gt;`î?Q´-k~¬ð?±_x001A_J´göò?Ø~fTó?_x0017__x0013_òan4ï?_x0010_'2_x001C_`ñ?.A®èçð?sn_x001A_Nåì?_x0001_Ë!ï?_x000F_¹_x0019_P_x000E_êñ?_x0001__x0008_¤È*_x0005_ð?{C_x0006_±þXï?_x0011_AÌõýì?ñ×ã³_x0008_ð?¹¿czÝð?P±±Dñ?;ÁP°;ýï?R®å_x0011_µÆí?¿ Á$_x001A_ì?_x000B_/ëlí?fÑà1_x0002_&lt;ñ?Êz*»ÿï?±eB^_x000E_§î?¶ª&lt;ÍÒç?òÉ_x0017_&lt;¢ì?÷ãì^ð?`Ú©ó+¸ñ?_x001D_©Qã§ð?åìHÄÅî?ôEªÐ_x0007_iò?]_x0002_£ìÓ4ð?[_x0002_Z!²ßð?âIu/YÄë?aALF_x0006_ó?6&gt;U_x0001_4§ð?$ö¢¥$¦í?'¨A¤_x001D__x0003_ð?Wø4Þ"@ò?Æ_x0005_".î?_x0004_Ñ&amp;Cá¹ò?°Í2_x001F_¿âñ?Ô"âÒ_x0001__x0003_ýï?AÿhL_pï?HîwëG_x0004_î?Zdk×^rë?Á¶_x0010_3ï?_x001E_ÀÅ_x0005_YXí?_x001A_÷Oªî?ÔF¬%_x000C__x0015_ñ?éC__x0007_4_x0005_ï?!ª}_x0001_¯Òð?ó¼òiÙð?9_x0008__x001E_T_x0004_ì?áë»_x0019_²ï?Éà	a¶ð?¯_x0015_Ç"_x0005_5î?y`áþsô?CÌ_x0001_T*!ò?é_x0005_sÞÆì?â6®âäì?4Ìë7Wcñ??_x0015_6Eeð?É $¡¢í?Ð_x0019__x000F_àCUò?Y[PËñ?_x001E_E¬Û×ï?ö_x001D__x0011_ªm_x0005_ð?3À_x0003_³×Fï?(_x0017_%I8wë?áõ÷Z_x0013__x001A_ñ?oPá¡cë?hjy&amp;ð?ª_x0011_s_x0002_í?_x0005__x0007_éwÎ_x001B_ø_x000C_ð?Úÿ¬kê?_x0002_B$Þc¬ñ?.K»·¤ï?á4õDDí?ôáÅ_x001C_ÔÖï?t¹oï_x0007_ñ?_x0003_°)Ìæaé?¹Måçëî?ýp§;Jñ?Ë_x001F_Z_x0003_më?cy*oÉñ?&amp;_x0005_S6_x000C_ñ?µßðìèÓì?'¾ýò?H÷×_x000B__x000C_ñ?ö_x0007_B_x0005_ ñ?Fô_x0014_Û5ë?ÞWr¼ýCð?¤Döùï?¸gù³_x0006_ñ?ð_x0003_F¹¬ì?~()!Kï?«æ_x0008_éÇÃñ?l:÷Àýð?_x001E__x0005_!º_x0016_Óí?wHæx&gt;ñ?,Á_x0012_¸Wìî?ó_x0011_4N_x0001_ñ?ØÛA·_x0004_jð?_x000E_ï/~¹_x0019_î?¬£Úü_x0001__x0002__x001D__x000F_ð?L}©*_x000E_Õì?Âþ_x0002_k_x001A__x0018_ñ?ªo_x0001_«5_x001A_ð?¬7=Êñ?þ_x001D_¶QÓ²ì?;Ñ _x0016_§Gé?, §´ëñ?^ã-k_x0006_ð?V_x0011__x0008_ß_x000E_ñ?ZùØä%¼í?®F_x000B_ØÓï?ê|¢6ýñ?_x0015_óøQ¤ñ?¥N%1ùÌð?§ISS¨§ë??©_YÅï?K(À=jKð?¥&gt;ÏO·ÿï?)BPöA_x0011_ð?ÐW_x0010__x000C__x0007_Êð?³îÝ1ð?ºl,ÆÙºí?å#8Sé?æä_x0005_!!Îð?ý¿³Ô%ñ?¦yò?pµ×åaî?Z·!Øûñ?_YÅ_x0017_ú&gt;ò?µ:°Q)rñ?ËL¢mé¨î?_x0005__x0006_r¶BiGLî?=_x0018_1$ñ?YÆ¡Ãæð?&gt;©lqùÎì?_x0004_Óï¬Mñ?Í_x000D__x0016_ö/Ñð?ÀFÖ_x0010_»Çí?Ü]²@_x0001_ì?Ìb4¢î?ôµ6  ¬ì?¥öV9IMð?ÀÍÁ_x000C_»ð?4À?/¶í?@»¾PË}ì?S¢1¿ð?;\$O_x0011_ó?µh¦_x0019__x0003_iì?z»þ_x0019__x0019_¬ë?f}Z7Þ³ì?h[Qh¾í?6_x0002_Vsòï?_x001B_ç0'Ó=ð?}ÜÛóGò?_x000D_ÚBdpXñ?O0F&amp;¥9ñ?ëÉþâÍî?ÂÜÆwî?­äè,õí?-_x000C_V×âeð?¶¸öî?_x0018_ÈÎ*¾ñ?6Òc_x000E__x0002__x0003__x0008_?ó?Ú_x0003_yûLí?VRÚy_x0019_aî?÷òB8ñ?¨ m/üwí?ü_x001A__x0003_T9ò?l·éðí?_x0002_ü3Ò \é?G´2o_vî?Æ_x0010_à?Å«î?Ý&gt;_x0018_#_x001F_í?l0g?¤ñ?¦û_x0016_Þð?_x001C_`.ä_x000E_ê?_x0017_ÔàMð?_x0001_Î_x001F_Að?Ô@ÿÂ«Cð?þ5ô(¥ñ?_x0004_j Beï?'_x0011_©êHDð?ð¡kÅâë?hd=c#_x000F_ì?£AýI]ñ?r³Úªìð?n·B¼_x001A_:í?áÿu±Gµç?Ûý_x0001_ ²ìï?_x0005_ø_x0017_Ù»ð?Ù¨bAR ñ?_x001F_°_x0018_NÜî?ëNòà5ï?8&lt;õ_x001B_#Aí?_x0001__x0003_ü+ _x0011_]ç?UT,½½í?³|÷_x000C_Å_x0017_ð?cÅ+^Ãï?ÀÏóÍ:ï?Ø@ú÷üì?°î_x0012_3_x0008_ð?¨zíÓw7ï?(Tt¡wè?1Ù$_x0003_%ð?D­´ÃNñ?_x0018__x0019_Tçí?uèÊ§ó2ï?d[¡_x0008_Õ1ì?GVJj_x001D_ð?Ñú²c_x0005_bí?üÄmÐÃÛð?_x0019_n_x0010_hJkò?{W_x0002_®Iî?_x0018_u_x0014_=bó?/_x0008_Ye_x0017_ð?ú÷ð_x0003_jËë?¶GPzÈë?8_x000F_Ãä_x0013_ñ?_à|;vî?-´UòPï?(_x0005_ÂYéî?Ô_x001C_ê[ktò?¢2ÎB÷_x0002_ì?û³þ¦¹Óî?âC_x0007_Â_x0012_2ò?ÙÁä_x0001__x0003_çöì?_x0015_(ç©ì?­Ïtâ}ñ?§ß Á»áñ?N±¦tCìé?vArMúð?¬Z³Í¯ï?_x0011_ëtñóî?õØ"å_x000B_ñð?=_x0006_ÆÑyï?~æã»·ô?QÈÚþ-Âð?´2&lt;Å¢Õð?\T_x0019__x0002_Õí?Dz u_x001B_³ñ?_x0003_Oí_x0010_èGñ?Òí´ð?¬ï8®_x0007_þê?_x001A_æ&lt;ë/î?_x0007_å_x001E_çq=ï?A_x0017_ß¢Z¬í?E¨±i`Êê?(#Û_x000E__x000D_Fê?J_x0016_+7m í?5á¢ !ð?Ò*rÈ¡î?|_x001D__Çlð?ëXp[_x001D_ð?Cq£ù.ð?MEà_x0012_Ôtó?&gt;_x0012_j,Èí?C§9Ü7]í?_x0003__x0004_ã¡¡5_x0019_îð?:éqÿ6í?M¿ïÌë?nâ¬h-oî?4à`Wrï?j~â_x0014_·ð?Q2þ»tkð?_x000B_nè-Bñ?+_x0011__x0019_Jê?õiu}ñ?	ä_x000C__x0008_nï?Ö_x0011_Ï_x0013_{©î?«_x000E__x0015__x000F_ó?©¶î?ÉRËï?~ýV3_x0016_ê?Ô_x000D_@I®ð?Ä­{_#eë?ÚÞÑ©ió?¦A_x0001_k£_x0014_ò?±)*í?fÅ0½;Íð?&amp;`áµæð?E®÷ôï?_x0004_×$_x0019_Öð?Ý ×pûî?Ð%_x0004_uzó?ÍtóáÎï?~&amp;{E_x0001_î?À&lt;Ø¨_x0010_ï?¡ê«ï?_x0002_O« _x0001__x0002_p»ð?®ì·_x0002_ûï?ìøºùï?/ydª_x0019_hñ?±uÒ¬®í?_Z_x000B_ÕV(ñ?5«wIpñ?6?_x001D_ñé?^Q_x0016_8ÿÜð? Ð~Mò?±_x0010_ùNýÅì?ãLÿ©wPð?_x0007_3íñ?@s*T¶_x0005_ð?8(ºÂu_x000F_ð?ï±aa]Uì?æøÆÁ¹ñ?\qao_x0014_§í?4Uó½_x0013__x0012_í?9{ó×ì?üs¬_x0013_7²ð?ÚGû_x0013__x0017_ï?5ð»Hpî?E#ci?ð?JÚÛäÊð?å«âÎLê?­ÐÁÍÇï?m¦_x0002_ìg	ð?_x001E_G_x000E_²ñ?ÓÁ_x0005_èÏ7ñ?&amp;@_x0015__x0011_ò?]_x0012_?[­Ëð?_x0003__x0007_&gt;¿éM9_x000D_ì?&amp;+_x001F_A­ò?C!z_x0006_×ñ?B½AC+¯ê?N_x0002_!\³cì?É_x0019_x&lt;8_x001B_ï?xªê3cï?³ÓJ¾j_x000F_ï?_x0006_µ´äfÒï?qÝhï?êÿÕ³·/ì?À±_x0006_úWºê?}@=æmí?_x0005_wlF¼ð?-qJ]gê?r_x0003_ª©*hí?ÇÛ«+eðð?aÝÐ2_x0006_ð?¸è¯$"_x0005_ò?Û³ÿn±Eñ?r9¸ë ìï?ìV"Û_x000F_¤í?éÔ#qø9ð?ç©ÂÍfÌë?á+_x0001_kö§í?&lt;{É`%ôð?Ä,df_x0004_ð?g_x0005_º(:9ï?×Ù¤zbØí?vhÎ o_x001A_ñ?á1G_x0018_'ñ?=_x001C_/É_x0001__x0002_D_x0001_è?w+#snð?rß^Qñ?Ì¦&lt;Ò_x0010_ò?ù_x0004_¢Läï?Êú_x0014__Ø¤ð?RKyÔ_x0002_"ò?l_Ïv(ï?¯6ä uï?¶ÎX|ü¶ê?_x001D_u#_x0008_äñ?ÖQ_x0008_ªÒò?_x001F__x0004_I*Lïí?è;M_x0016_ï_x001E_î?×_x0008_í_x0002_5ñ?àêÀë?»2;Ñð?_x0008_Ufùzñ?Ú²4F_x001D_àñ?L_x0002_=.á0ð?_x0008_Þ_x0003_ìò?n_x0007_n]_x000F_ë?$kÛ£"ð?â¤._x001D_^Vì?_x0004_4¤}_x001C_í?D#úSð?Z5Ú_x0008_æ4ò?_x0006__x0016_º:_x001E_µì?àµ_x000E__x0018_ñ?Æò~_x0016_Ëdí? ï2Íéð?Ë1Üy;ªð?_x0002_	Ç­"î_x0011_ãì?Ñçt£xð?üf&lt;;+ô?ý`ÃËÙÌì?_x0005_U^;ï?nSÆ»_x000E_ñ?ò(¦|äèî?£cÊËædñ?N_x000E_²_x0001_õ0ê?|¾¢1ã·ë?_x0017_w_x001E_8í?Ô_x0003__x0016_¦Wáî?|wÁ;§&gt;ð?ü_x0005_Èµß_x0002_ó?_x0010_[jD_x000E__x0018_ð?ô¥ÜQI.ð?Å%;_x0003_(ð?xI_x0011_÷jì?Óä¶_x0016_.Mì?çÂ´Øß¯ð?îýw_x001E__x0017_ì?"_x0007__x0019_}_x0008_3î?u&gt;o~:ð?ð[Qk_x000B_î?o&amp;_x0006_ÚÈ=í?XFZ_x0007_Oï?$$_x0006_F3_x0004_ð?éwµXÆLð?R,_x001D__x000E_.øð?Á¡¥(^añ?ÔÆ|Çï? Äf±_x0001__x0006_ërê?¿_x0003__x0004__x0017__x0013_ï?ø'1Q5oñ?ÌÈWgTyî?Cù_x000D_\_x0004_Gñ?ü&amp;ºY_x001F_î?à8!t°ñ?M[MÓñ?v¹¹kð?IW_x001C_]$pë?µKß»_x0002_ð?¹¸x_x0006_¢àð?È·6Fn ê?zÅ¤u×ó?°:1_x0014_Úð?£þ&amp;«)ð?Õ%_x0019_øñ?c­og14î? àï_Aë?_x0003_Å_x0012_³î!ñ?_x0011_Ly_x0005_ðð?o&gt;b³_x0012_ñ?¾_x001B_Û:[ÿé?_x0002_±ûVí?_x001B_Ç]T_x001C_8ò? qÜçwò?¹iÊÿ_x0008_Åî?]Ü`­TRï?_x0011__x0003_ÅÔñ?õÇKÎ_x0008_¢í?_x001F_ðÙo_x000E_ké?7¹º¤ë?_x0001__x0006_§µºSð?«2_x0016_zð?X´fZë?H_x001B_á£Lð?_x0018_MnB²ï?^4U_x0011_fï?_x0004_5"FNð?l2´¥ð?ôE{Âákï?_x0004_Gm_x0018_ñ?µt_¾úì?Ck vûê?_x001D_'r_x0012_òtð?·d_x000D_¿þì?£cï¤s©ó?UpûêrÂñ?Áõ_x0003_µò?qZú°Ýð?F_x0001_ZÇ íî?_x0016_]þ_x0002_ÆÂò?­3MR&gt;$ë?2Öw¶Ysî?ý¨²çºêð?h^hÕ)ñ?_x0007_Þ¦CPpë?d3i|ó?}X)±_x0011_,í?;Boåë?À_x0001_8T#bñ?_x0015__x0008_Cô_x0016_ñ?:ýÅ%¸í?_x0005_1_x0002__x0004_e_x0003_ê?yPÛUEñ?¹M_x001C_ñ?û¼_x0004_´ºî?bZßÏ_x000D_ó?åøp?ð?_x0019_S÷Ìí?w*«¤fð?êé_x0018__x001C_ì?¦_x0004_¬¼Gë?_x0017_¾*A1ñì?_x0016_(îíñ?Ðk*P:³ñ?oô_,Âé?ÎQa­Áñ?ã9AÁð?º^ÄCð_x001E_ñ?vNë¹µê?-Âdýü_x001C_ð?W±_x0014__x0001_ñ?d~_Xï?_x0004__x001F_çÃ"Iî?_x0005_{¥ëôñ?¨i9®_~î?oxÙ¹¼ñ?Ä+Óõí?)&lt;ÜÓ_x0005__x001F_ï?OUs"æê?ÁZÿ&gt;dð?&amp;_x0006_eÆ¼)í?àûÚLí?ÉÅ" sò?_x0001__x0005_æQ³0ê]î?eÅ_x001F_gQið?½½VGï??·g£¢_x001A_ò?Æ¦_x000D_-)ò?ÕµÍ·R\í?H_x000F_B#î?hh_x0019_G¼ñ?È-x_x0010_ûð?Nr_x0017_nxUð?CÀìl	ñ?¸_x001A___x0017_ñ?xmyw{½ë?²;ÏÕ&lt;Èñ?û¬Á¡f¯ñ?o_x0003_E_x0010_ñ?Ì.Îö^%ñ?kÇÙÄXó?¡ 2ðß£ô?`{ÝH_x0014_ßñ?ç7ø_x0002_^(ð?¯kÛ_èñ?rïF×ö_x0004_ò?,_x0011_Nofí?_x0015_$ïó_x000E_ï?o¶©¿$_x0015_ï?¦0iBWµñ?ÝèhUÅ"î?uÖáÑ¨Óò?Íw_x0014__x001F__x0001_ñ?$2D_x000D_Âøè?zþ+_x0001__x0002_ø:í?&gt;üY¬Mí?`»½°|ï?¿z_x0012_^wì?N»_x001F_ÍÝãí?ÇîÔÚ5_x001E_ì?Gtm8ªó?P°lÛrûð?A22ð?µÂÅÓ§wï?_x000F_vU^ºî?Öe£xÒ"í?Bvb^#ð?þyÏNªï?Üñsrë?+çp§Ìrñ?¾ú`"ë?.V_x0016_¡ð?z_x001A_Nz Þç?¯P_x0015_wE«ñ?Hø^U«ºò?.Rý3©ð?X1_x001C_óÉó?DÉ^ú_x0004_Jï?&amp;Ê¦»ñ?¾§_x0014_¬Aî?8D´û¨ôï?[]·Rs_x0008_ð?­_ÆaDï?ÓÔ0Æð?®¥³¡Ðì?ö_x0002__x0018_Wñ?_x0003__x0004_Ùìº»¿î?\ÒD_ð?bz_x000C_å_x000C_é?´*_x0011_4¿¢í?_x0017_jÂZ´ë?¿Vé _x0015_Qñ?_x0011_å_x001C_u_x000B_ï?  _x0019_ÿ­ï?·Î°\lFí?Ã&gt;_x000C_*_x0010_ð?_x001B__x0006_z_x000C_õhï?&gt;?üÉ_x0001_ò?àú	?4_x001D_î?Ä_)ÿ_x0017_Fë?%/²_x000C_òsñ?±ê_x0002_/ï?4_x0017_$Pã_x0019_é?&lt;Oê÷Íó?_x0008_v!ßSÓî?R0ïeG0ñ?lm*fÄ°ï?ig$¨Óí?_x0006_d`_¸Ið?ä¤Ôdï?õ_x000D_¦_x0016_x$ð?NkzÓ!@ë?H `ï?;ä@Å.eé?G_¿ÀÝ«é?_x0007_fá_x001D_kâñ?R_ßÔ=÷í?Ç	Ç_x0001__x0002__x0007_Ùï?oØö_x000C_ó?P._x000F_À(úð?_x0013_ñ®¿ð?·[ÂÊî?2&gt;²äCï?$&gt;ÁAÝÛñ?ò_x000C_së_x001D_í?uy¿_x0003_î?xÆhíè_x0004_í?	,,¯_kð?·OSôRî?¸A%_í?Á_x0004_ÁÏsñ?FÜA^¸ñ?_x000E_$û*Næ?½	?RÊÇî?0^?´Hñ?âõS]®ð?F2_x0011_Ïë?¬c¡_x0004_Îï?_&amp;JYÓñ?_x001F_ß_x0005__x001E_Çð?_x0019_ü_x0013_°Üî?¯û·î½Åí?"&gt;_x0011_àkñ?AI¯¸nð?_x0011_Ê8õ©Ãï?ÀÑ¤{î?_x0007_NÃÃÛÅî?½Ä¹ñíé?^½ÈÃ¬*ì?_x0001__x0003_À\_x0004_ î?aÜª¬Yñ?_x0006_§_ÌÖ`ì?ÀVU3úñ?ÑOÕÓð?m·§_x0010_ì?_x0004_`_x0011__x0002_ïÌñ?uy'q¿Wð?ü¹Î_x0002__x0017_Øî?£_x000E_Á_x0013_!Pî?öcÙ_x000B_ì?ðúUnï?¸ÅÁ_x000B_DIñ?ÑSÂ¿B¼ì?Ðff _x001C_ð?8Ëû´Òêí?_%ÖHGï?5_x0014_x¢öñ?G¯ê_x0017_8_x0014_ò?¼'SpTè?¡_x001D_×_x001B_äñ?"ç/Gå_x0017_ð?õ_x000F_SÖ_x001F_ñ?_x000E__x0014_	é·ì?ú&amp;ävF@ð?¶#.+Bkè?\_x001E_®Ljí?¹Ï­1ýè?¦¦tl_x000C_ì?èÉw¨Á_x001C_í?F_x0013_êuG{ò?Ù&gt;¢_x0002__x0003_AÔí?§©Þsî?ÿr_x0017_D9_x0005_ð?:céõÛò?_x0003_ü._x000F_í?0¡6\ î?(¢3HÅ&amp;ì?KbKë{ñ?BaN½·ñ?P²\á_x0003_ï?&amp;ü2±\ãð?Ñ°Ôy:_x001D_ô?_x000D_õx®î?ø]Mëò?ÅË_x0006_L Uî?¾0P Éì?¼~_x001D_ÎÝ¬ð?ñë-:öð?Í$¬¶%î?*°¬yç?Ó_x0011_T_x001C_§Bð?öE_x001E_ð_x001A_uî?Ú_x001D_b½Ýï?ëµ}ü_x0001_§ò?|_x000B_/tð?_x000E_¾y4 _x0002_ò?Î_x0015_X_x0016_º¤ò?ß3q-'ï?ØæÜdäî?2_x0019_ïUð?_x0005_ò^Áð?¼å¥y÷_x0015_ñ?_x0002__x0003_ñ_x0001__x001C_::=ð?n$_x000F_,Kî?Ä½­ïë?õãØt&amp;í?_x001B_°Ãáï?àûN_x0010__x0002_Hî?_x0003_®Æ_x001C_Jì?Þ³Ò#iðï?_x000B_V_x0012_uìñ?_x0010_É_x0007_í?îÏÑÚ ò?Øêç_x0002_ð?`^4!«ð?GýÿSøï?ek7	í?"³g_x000E_ãî?G|_x0016_QSFð?_x0005_^OZ/í?I_x001F_Hð?hË_x0013_p%kî?±ÔÈ_x0018_t5ñ?_x0013_5qýcñ?_x000F_×C,µð?¿:Ð²@ð?ÒB÷_x000C_|î?å_x000B_å¹µð?Æ_x0018_ï?¢öî?¢ÐÎ_x0002_ô¬ñ?ñ°_x0004_-Bï?Ã¶ÛÀôfð?ÅÄ*¦_x0014_ð?÷°a_x0003__x0004_ð_x0001_ï?xy_x0007_ñ_x0012_Îð?A«_x0003_Ô_x000B_ñ?8¹þ_x0003_&lt;ò?ØÀÌå_x0019_Ró?A®é_x0002_½7í?Q_x0014_hºññ?_x0002_õ]pbñ?v_x001C_ßjpí?~q^Ìòò?KÜ_x0008_AÓÈñ?ByAd¢Xê?7uÃ4ÿò?®_x001E__x0008_&gt;°î?ú&lt;ÜIz?ñ?Í_x000D_²_x0015_Ì±é?Ù¸V|î?¶.`_x0014_`Àí?_x001D__x0002_zI·¸ñ?D'BGó?©Oøî?®¶ÜNVê?ÙXÑµ¹Òî?óÑì.`-ð?sGY!í?ýcM&gt;ê_ð?­	Û!Mî?_x001A_ÄÉCó?i¤ÑBn÷ð?_x001B_FÙ_x0008_öJò?n#Î,t¡ï?¡;xnð?_x0001__x0002_Ô/2_x000F_Ç_x0012_î?EáGzÚ_x000D_ñ?_f¸iñ?}lí}ë?_x001F_Lù_x0017_ò?4ÖøÐõê?¹Î­øIê?_x0015_à&amp;m_x0013_#ï?à8(Ü\Pñ?_x000F_ê2ñjð?¯m_x001B_1Ïï?_x0012_á_x0011_LXÔì?_x001A_AUQ_x0002_ñ?_x001A_e]½Ë³ñ?å½K__x0003_Sð?NºM¯©!ð?_x0012__x0004_?_x0015_8Æð?[´ÚrÖ8ñ?6Ñ_x0016_Añ?}¸¼î?ãD»J²ñ?)J_x0019__x0007_9ëð?÷ÿ_x0006_J¹Sñ?_x0015_i«dnñ?Vjñþ_x0004_í?³ù9_x000C_ï?x_x0005_ {Æð?$`(_x0013_	îî?fÍÅ÷b`ï?YêÉDÐî?_x0018_I3ly_x000C_í?3p_x0001__x0005_¹Ûò?%_x000B_èß_x000D_Åï? ÉWïTð?:Çn{îhñ?_x000E_TxCî? ^/á¨.ð?_x0002_¾Vÿõï?ByYF-Õñ?³_x000F_ÖØðî?Àoív»_x001D_ð?¿üöÆÈEð?p_x0010_(Òê?	wéÐPMï?àÍëh&lt;ï?ñü¸jÖð?ÙÔ_x0005_õ&amp;yñ?2¨:zÙ_x000F_ð?Ôñ A6ð?î$rÈ_x001E_#ñ?QÊ=Â$Xë?ª_x0003__x0018_Ãy_x001F_ï?4÷Ê÷övò?¦_x0017__x001D__x0005_±ñ?9nòç³í?·o´òá¾ë?²êÑÂ|úò?@_x0004_!_x001A_QÍî?ï{ÈÅ3î?|_x0002_Rñ?¢k¶t)»ð?2?¡4d ñ?êfb°ùñ?_x0002__x0003_àâJôð?_x001B_à¦W]¨ì?jË"¨_x0014_ñ?_x0015__x0014_'÷î?YÊþUbZî?Ä]cî_x000D_ñ?y_x0010_7øs/ò?rF0Xn¡ð?2É#?5ô?ãjoJé?ZVR }\ò?t6ímÐ£é?xÀÅÁï?_x0001_hËíGð?Þ·[uðï?ñÓÅ'¥ï?±ËÇ±ð?ÄOÛc¹æî?Ã_x000C_Ã¼rï?²7\d÷ó?_x001F_c\ê#=ï?ò_x0003_4Çò?_x001C_K)þl©ð?"D.|Xnð?Ah"\Þî?±ÝÈôÄPî?Haí¢ôëò?Ýâ|Àñ?ù;_x0018__x0016__x000B_Wð?8_x0019_ª}Pfñ?1©VS³ð?o[ÿ_x000C__x0001__x0003__x0015_Mð?]_x0002_| cÂï?Æðìòl=î?@[!D?"î?æ=_x001D__x0003_Ì·å?Ô¢Øô5úë?_x0004_aX´ÿð?ìùñï?è4FÑCò?K11¬Xï?»ÕzÄ_x000C_í?2_x0014_;Üñ?PÐº1¸çé?å²Å,ºôð?cEµ¤BÐí?bC_x0001__x001C_.óð?Â%º§ÎNì?ï/C:ï?_x0014_j/ôOØï?Ë¨&amp;C/Ðí?Á¨m­¦_î?ÃjDPì?_x0018__x0001__x0001__x001C_nó?"¶?ïò?Õwº½Ö+ð?wÅ_x0012__x000B_Dñ?_x0010_Ä}«Ëí?$Ø_x0018_^ï?Ì_x000B_¦	OØì?_x001F_2ù_x0002_­ð?¼ú_x0013_§bóë?_x0007_ª&amp;_x001D_äð?_x0001__x0004__x000C_Çâí?,Ã¸U_x0007_ñ?V¡[F¤ð?Þ+3ñ]_x0016_î?¡árSË´ð?/ªag[í?¶órÙNí?äùóÓORí?GÁË·)ê?4ßÏ_x0013_&lt;¹ñ?2*ü0*7ð?»_x0001_AÍ_x0019_í?_x001A_H_x0001_Û_x0007_é?°¥¨¸#ì?ç_x0003_+Ëð?©  FöÐñ?BW÷®ßñ?_x0007_DÛæñ?jdÞéÎð?è_x0007_ö¨Hð?¼d&lt;4_x0005_,ë?`âj89_x0007_ð?:]j_x0002_ñ?_x001C_ÓÅ"ñ?&lt;Å_x000B_}'ð?Å01Jî?¿ï`\_x001D_çð?_x0015_+_x0002__x0006__x0005_Áï?i¶~GR½î?¤ß.Co	ï?ïð¿;_x0003_ýð?dh_x0001__x0005__x0004_ð?êGÍ(Þ_x000D_ò?BpÑ)°Äì?_x0015_`¢Å&amp;è?D]?+H&amp;ï?&lt;HÎÝµé?_x0017__x0016_¯¨ÙAì?@9«Æêî?ìH_x0007_ë?_x0007_(Ãþ(î?_x000C_.êIH÷é?÷¿rJ¡#ò?à¼*|·(ð? ¬fÆqoí?2v ñ?ì@;"8ï?39ø~åê?r!`[Èô? _x000D_jQjlí?ö\Ø¥·í?èt_x0004_ÿGÅñ?_x0015_JÊñ?ék[ØÕë?¸QáÜ_x0002_Ûð?aW¾ÕÙì?FcxdQbð?kbÆ_x0003_¤_x001A_ð?yr_x0011_*pï?Í_x001C_ÿ_x001F_:-ð?_x001D_ã_x0014_âí?Åû_x0011_÷ñï?&gt;Q_x0017_ÐÇ/ð?_x0001__x0005_&lt;©3ôñ?Õ»ÿÏ_x000D_·ñ?_x0006_«íú¼ð?þíÞòW~ð?_x0018_JÇO±=ï?f³¹]¥ì?ù_x0016_5þéwð?_x001B_µQ~í? êDÀ_x0005_/ï?Jy¤Æ~Kí?kÝûVï?+	!Þð?ëLX°¹kî?ôkaßgoî?Í_x0007_Ô+oTï?üø×Å_x0004__x0015_î?-ÿ_x0002_ò±1ñ?_x0017_¬×_x000B_þ£ó?º_x0016_._x0003__x0006_Uò?1IÃU èò?çiÃÍ\(ê?As_x0002_3°ð?´wF_x0012__ð?`¬þUSæó?bs]_x0014_B!î?Ìæ8Lûê?# ]tu_x0006_í?ZÐ;vÊì?Ë_x0008__x000C_,q_x001F_ñ?ÒP|0ìäð?jNUâªoð?¸ïÜ_x0004__x0006_kSñ?¢h_x0015_F_x0003_´æ?2fá_x001D_ñ?ª_x0004__x0012_@³ï?¬?£_x0015_;ò?E#_x0010_6ð?M½Ô7_x001D_:ñ?bÌQööò?õ_x0013_X=ãî?yÙ´Aµì?8t*O_x001D_Óð?oR1_x0010_ï?_x0012_ï,"õ	ð?±«CÝkÁê?_x001B__x0015__x0008_ç_x0001_íð?©´m_x0014__x0014__x0002_ð?±s¬Ðùò?*4ë¶1\î?/"èð?-ÖÖ«7è?,_x0014_åy_x001F_í?ú¼_x0015_¼_x000F_î?_x001E_á&gt;;î?ºªJ_x0011_ë?HG!Ýê?óx i_x001F_;ô?Ì~í_x000E_Å¡ð?·Ë3 kò?3cº_x0005_0?ð?³~_x001B_Fð?p_x001B_ÕØÕí?æ`Ú¨ð?_x0005__x0006_ÂÇ¤læñ?p!ÜÇÏnð?Y­¬_x0010_ð?R.ÕHð?ZÂ	dæmî?À ¿rI²í?5áÄÇ4_x0002_ò?Þé[x_x001F_ì?_x0008_òiöwbê?k'p'ð?³ù¸_x001B_³_x000F_ð?Ö¢­ªë?_x0008_ c_x0001_ñ?*5)&gt;Èï? ïu£¬è?¾_x0012_ZÄeî?ÇÌ³v¦_x0002_ð?*ãùÒËê?@--¶È5ò?.DñDð?ßw%Ú»ñ?Ç3*2­öì?ÖoÎ§ð?HîWÊÉî?åç_x0003_À3Áò?jynª¯ð?ò¯2ýí?ùá&gt;#ó?@_x0015_ùvñ?o_x0004_ï_x000F_ñ?_x0003_&gt;_x0014_JÑ_x001E_ñ?_x000C_]_x0003__x0004__x000D_]ï?_x001F_¾_x0015__x0003_Ë÷ë?ßZ&gt;µYí?jÖx{4&amp;í?¦UV;`ë?ö¹K1äò?!iRJ%ï?ïmSWí?aYP.ê?¡Ù 4åÔî?ûÖ³÷Dô?¨c*ð?#ÀeT}Àê?Û;¯¯_x0003_¡ë?¦¯B¡Rò?h'è¸¹Wð?ÔÎ8w_x0014_ñ?_x0014__x0008_ÿ3Ní?#ZèË:ñ?[}q°ôî?N§wµØì?@%_x0001_üEì?_x000B_=&amp;_x0002_é?xþ3[ï?O*vLÆ$ð?æS¨SËî?f×Ò¶ë?¶Çüû1ò?P¤öË_x001A_jé?ìæcb¡(î?_x0004_&gt;ÍFð?&amp;×3Zó?_x0001__x0002_F_x000C_6_x0015_î?_x0004__x0001_XÅtï?ûEJ{å	ï?HßÅ®t¿î?/5ÐnØð?ÙÉ÷ö@ó?Ðw@¡ ì?jy¨%"Áí?F1a_x001E_Âì?®bAlÏlñ?[Þ,T:ò?Nl0ÿ_x0019_°ð?Ûë·_x0013__x001A_ï?F$,_x000C_Þãð?ÓÐÙÂnñ?í_x000F_+ð?IÝû?êï?6àzîÅó?àãg!½ë?ÚýÝ ì?5IiÙï?R)©ÐÆé?ç¨_x001D__x0017_w_x000C_ñ?k&amp;0}óì?¯_x0012__x0005_&amp;hHð?}Õi},ïï?ZyCUÊí?+#û_x0013_Fñ?¾¶_x0013_U ñ?p4|åÝtò?"t/[Öñ? _x0007__x001D__x0004__x0006_,kí?_x0004_sÛxÎí?_x001A_íRÚwñ?ó_x001D_z_ð?_x001A_Ã|_x000C_"#î?òz_x0006_g^ñ?_x0016___x0003_nkïì?9¾ïT3Qï?%ª4ñÉî?l°qE	ì?ÈeFKUhî?_x0016_Çøñ?l`N¿Õì?j_x0008_GaÁ´ñ?ÊÑ_x0017_ð?5lËÊ$Ûí?kîBd»î?©Ú¹ÞÖð?(Äfg¿Úð?f¤rl_x000B_Lñ?:ÇÙÀ­ï?ðÅXfgñ?_x001D_R¨_x0002_®ð?_x001B_BØ(·ï?&amp;¯rr\_x0012_ñ?9ì[Vî?ÎDÇæÈöï?_x0008_/¿­ò?[$Ô¥_x0001__x001A_ð?ë_x000D_ß1ë?_x000E__x0001_/Bo_x0005_ñ?8_x0001_Ê½_x000D_Gí?_x0001__x0003__x0017__x0013_îOgð?_x0017_«_x0012_Nø_x0006_ï?×b|Yl_x001C_ð?÷_x0018_/"ï?qBãQzjî?È`l0â3ñ?^7Æë?Cæß9Sê?( 7·ìgò?,wé}ò?h\²ô ð?8%Ø¨_x000B_ó?wá3úó~ð?ª_x0017_Cé)Xð?¿­40Fð?ùKç_x0019__x0011_+ò?\_x000D_HÆiî?h É½ì?ª`Úãö¨í?Û(4í?póÏB³nð?X ûwETì?_x001A_{Ú:¥ó?K_x0016_UP;ð? b¶Í_x0011_%ó?+bw¾_x0002_áê?_x000B_7Møh_x000D_î?É!1Å_x0006_õï?)ûRNÆï?7(|_x000F_ò?/yO_x000B_ð?1Í/Ó_x0003__x0005_ëê?^ÅñKbæð?_x0001__x000E_¥_x0016_½ñ?GCfä_x0014_í?R_x0003_æpðð?lã¸_x0019_1Oï?éð,7AUí?_x0002_ë¤!ß_x0007_ñ?q³ýÅõ¦ð?_x001E_É¢Ü¾ï?Xæ2Ê{ð?[z._x001E_2ï?Ó;ù_x0007_(Ùî?g_x0015_îA2ê?¥Ïªî?_x0010_0êð?gä_x000C_!n¿ð?Rô_x001F_	`ð?y´Þ­Íåï?ôÕ[Æ/ë?AóÈúJð?8 _x0011_1x5ð?_x001B__x001B_ÝØ!Cñ?´eð`e_x001C_ì?¸_`	_x0001_ð?dÚªcì?Þö=²åò?À1_x000B_ò?O¢ÿÕËð?ì©_x0005_h_x0019_óï?Ií+rf_x001C_ñ?¹²øÍ_x0004_ï?_x0001__x0002_ÿH_x0013_Äí?å_x001D_m(p)ð?}®{íºî?çú­ò?a1vb»ñ?ücà=þ¼í?¾¹÷Çî?&gt;$½ÛÁð?Ó²_x0014_[ñ?$_x0010_Áv¸äï?½âÒ&gt;äë?_x0017_/ø÷ê?`þ!e.ñ?D_x0012__x001A__x0008_¤_x0019_ò?_x0019_:6à²øî?ä¸!Øí?ðdS|¢Tí?iÊ1}¡Uï?	ÒNÓáí?_x0019_Z:¼ ð?_x0002_R_x001E_ç £ð?Xð_x0007_9ï?Å_x000D_eTð?Éü_x0019_÷_x001F_ï?2r¯m_x001C_ê?):_x0015_Öë?k"!_x001B_×_x0019_ð?è_x0006_]ð_x001B_,ñ?¸òå_x0014_ë?p_x0019__x0019_ûuñ?FI_x0001__x000E_æì?¤_x0004__x0004_d_x0001__x0003_¿ç?woN?°ñ?~ª=Y$ò?_x0010_}eÐöÊï?T±9vç7ï?ªÆÁëð?L_x0002_×³S5ï?®hÇ_x001B_8ð?èõ©×JÜó?úÜ½Ùzð?&gt;_x0004_ù;_x0015_ï?_x0003_¬Â-¶¨ò?þ-9ÿ0xð?CØ&lt;ñÙ_x0005_ñ?_x0007__x000B_K¶ï?¤i»¨Üð?y:_x0008_w¶	ñ?ç®»K#²î?(Ák_x0007_Äñ?x-1°Mð?_x000E_«éO×vî?|Û:Æ«_x001C_ð?Çx8«qð?äZ_x000F__x0014_í?²qÜîv_x0016_ð?Dlûcí?__x0002_ßÐ³î?»_x000E_X`Lð?_x000B_§Ó"ô2í?_x0015_á_x0006_øµ'ñ?z&gt;èL1èï?9Z]âð?_x0001__x0002__x000F_öÐÊê«ñ?ãßê_x001D_xñ?ú¸ÚïS¦ð?ÁùïU¡úð?bAoyé5î?§ûU=2ð?|_x000C_9[jñ?tÏg_x0003_|ò?ü_x001B_ô6mÊî?î")©`ò?Ãñ¹_x0011__x0016_ë?6Q ²¶0ï?ÞUûÄ²ë?7ÞúÆ&amp;_x001E_î?;Ûp»Îí?¥c9MS_x0007_ò?É_x000E_m±Ç)é?æQF_x0007_¿èð?K_x0011_QO%êï?_x000E__x0006_UT©4ð?ü¹UÃï_x000D_ë? ´âyîë?-¾PÐ ì?¾f_~¹&amp;ê?k±8ðqî?'ËùÇ_x0017_ð?Òùª@_x0005_Jò?G4ÅtMñ?Ê_x001A_s¥R|î?_x0003_HB:@íî?3_x0018_¯_x0008_|é?¾40ú_x0001__x0002__x0017_@ï?É·O_x001C_xð?Ä+ñ²]ñ?ëð«×ð?¨d	_x0008_¨ñ?Nèb/tï?Xî_x0010_^-ð?,Qó¾Óñ?Æ1©9ð?õ_x0018_wÙZî?õKÙ.Jò?î¢'ßð?ô_x001F_b]&lt;õí?ÍMÃ¦Å_x000D_ð?/Î&amp;;_x0012_í?_x001E_©(ë_x000C_ñ?â2D_x000C_Øé?2lmÊ/åï?üQ\i¯rî?_x001D_[_x0002_¸ëð?¯-_x0005_t_x001F_ò?òq8÷ò?_x001C_Ç=ùÚNò?_x0015_ðk+j¿ñ?&lt;¼_x0016__x0015_@Âë?PK&lt;0ð?¿¡ÁNëï?_x0017__x0015_sÖÆþñ?VKî_x0014_F²ì?0@u+µí?HæUÖÅð?µÞ¬ßgÝì?_x0001__x0003_J'_x0011_ð?4ÙöÙ_x0005_Ëì?mlmÒ­ì?ù)19eí?_x001A_8èðî?v1þüñ?_x0018_Ð­ið_x001E_ê?Ê_x0016_ÓÏ×Íé?]w_x001F_( vò?¢þã?&gt;ï?`&amp;¸0&gt;[ê?_x0008_ðÍéØÛí?D(1U_x0019_ñ?.·$_x0014_ûÑí?"ã¤ÓRxé?Pö2±æì?Tä÷Ò%ð?Ø_x000F_"=Èûì?_x0015__x0002_.Äê?~Uíê¢_x0019_ð?aÉÆ¶¢gò?ã¡"ð_x001F_Òï?Õ_x0015__x0012_&lt;¡ê?½_x001E__x0017_9_x0011_î?fY|_x0011_»¿ì?É:_x0008_C°,ì?Z5_x0014__x000F_A_x0018_î?Í®2Káúñ?jÓyþð?£"_x0019_jj2ñ?.ª6_x001B_µbð?ÏmÓ7_x0001__x0005_)ï?-_x0012_vHòñ?R¸b)_x0014_ð?¢YÔö¥ð?fëNEí?OAn³_x0008_$ð?@J:±Ýdò?Ç;_x0018_qé_x000E_ð?¸H\_x0015_î?õ³¹_x0004_î?¯_x0008__x0019_´ô¥î?xh#Yç?ö0·µUñ?ÿ_x001D_àî?(|³°bKñ?B=GMéè?8o°Àð?É_x0004_è­±_x0002_ï?V_x0007_æíì¸ì?h":üêHç?µ½b,Þí?T´äúOÖê?_x0006_Û_x0003_ÊÅó?_x0010_ìÓ~ò?(`Bóo_x0014_ð?í(z@9ó?ÈïË¢(Wð?ìÛ_x0005_oð?_x0014__x0010_Ñ1í?_x0002_ÂúÕ-Ýï?y19ÛTð?4»ÀG6Éë?_x0001__x0003_%Uðg!ð?9&amp;Øm_x001A_aò?_x0003_ÿ3_x0013_íí?EíJ¨úyñ?J\Ï#qìï?{øäü_x0011__x001D_ò?O ôÀï?¶_x0002_°G ð?)Åÿfñ?1Qâ#ò_x0010_ð?RÆ¸Q_x000F_ñ?Æüòu£í?P¶LÍð?ã¼_x0016_$Êí?ótÒð?z_x001B__x0014__x0003_&lt;_x0011_ñ?Ý_x0011_h .7ï?øÝ'Õ¾$ò?_x000B_Ñ1_x0019_í?gca; í?Z.:_x0002_Iyð?,»	Ì¨è?Ah¤E÷ñ?_x0018_8?±õð?Sw6*kð?IIFØií?\à4s_x0012_¤ð?þhûC·ñ?­æÉ_x0002_«í?ÇÂñ@;Rð?I4.d_ô?_x001B_(_x0015__x0001__x0004_éîî?Æ&amp;{-Fí?INÔÙçð?_x000F__x0003_®3_x0016_ëð?Ö_x000D_K«O_x0016_ò?M_x0004_¿íñ?ä£=)2ì?tõ»¢¿Èí?^f_x001C_sÅð?,ÚqNï·ð?f_x001B_þ_x0003_ÅÍð?XíPõJì?egåXJð?^|ÉH_x0002_	ñ?dt_x001B_2h_x0013_ð? »åñÐó?_x001B_¨:¶Bhï?¶HãÁø î?}M/^Cñ?	Á4_x0013__x0013_ç?_x0010__x001A_`¨Fâí?Ð·qî?Ä]sm8Vï?'_x001A_ëoÑ¤î?_x0002_4#`Xûì?B_x0005_¹Á^_x001E_ë?S_x000B_÷òÂÂë?`_x000C_3,uñ?ã$_x000F_õñ?m±}_x0006_r³î?U_x001E_G&lt;{í?+&gt;1ø&lt;+ñ?_x0002__x0006_¢¯=õª¸ð?_x0019_I%6ð?v§¤í?ü_x0016__x0011_ùrì?d_x0016_Ë_x001A_ð?_x0016_\)±Lî?õ$\éî	ò?5ðßmí?ë_x0003_§Ê6_x0013_í?ÝD(ú_Wï?½¹_x001D_X±ð?Dn×__x0016__x001F_ì?m'dhå3ì?x_x001A_ã£_x001B_Àî?î_x0004_Ê_x000D__x0007_$é?4Qîtë?à6v1ý£ï?_x0013__x0011_é\]öç?à©÷é_x0014_êí?Û^=_x001E_ð?_x0003__x0018_nî?#º¯Q{_x0007_ð?óv}Èøµñ?+áõ_x0015_ï?¿Úò	Àåð?Êëð¹cð?G§®v_x0011_ñ?Ä¸®_x0012_Ð©ì?×û§Æ_x0001_î?_x0001_±ê9|_x0005_õ?#jÉßzæî?_x0001_äúQ_x0002__x0003_Â(ð?_x0016_?±ÌÂCí?Ø±_x0013_ý_x0013_ïñ?¿qâ±ñ?á_x001B_nI_x0013_¬î?Á´¢®îí?f²_x001C__x001D__x000F_§ï?_x0016_Ù`~kë?AHÚRVñ?gWHWì?_x0012_O&lt;T&gt;{ï?Fê_x000C_ÓI:î?ànj)~ð?ÙÌêOí?®LÏØ.Vò?ËÛ¦êÞð?~_x0011__x0015_Âû=ñ?à28µê¡ð?`·'øØï?º2ä_x001B_í=ê?åxvöß¯ê?YÉËù_ñ?ºéüÄð?®wÖ¹vcð?¦¹_x0012_ç¾!ð?ý²°ä2ð?©^ÐÊ_x000E_ì?ôòÉé(ãí?M2_x0001_-zð?5&gt;tíkî?§C3_x0018_ï?ý?Í_x0006_ñ?_x0005__x0007__x0008_v!ù'î?æ_x000C_M«Çï?à2?ë?¢u`ÕQ*ï?}_x001B_/Ñs_x0001_ñ?_x0019_J_x001D_ýXKó?_x0018_X_x001F__x0012_5@í?î«¼éð?ïºüQE_x0002_í?_x0013_}_x0011_1É¡ñ?_x001C_6ªÏÆð?_x0007_8wqû_x001A_ë?§:Ç$*Îñ?ÌfÚhr-ï?ôtÚ4_x0001_üî?ôGf_x0017_ätæ?MEZÄð?ÃJVJÙð?´F_x000C_ç&lt;jð?±	&amp;ØÕ}í?©_x000E_Ï+è£ì?_x001C_}+_x0008_^ ð?_x0004_;éïå8ð?5_x001A_çzî?n_x0006_ÁÖ*î?ÿ8ÝhÂºñ?ðÑÙ_x000E__x0014__x0019_ë?N	{hé? dä`í?¹qµBÌï?S}ù4_x0003_ò?¸ªÓ_x0002__x0005_XÇñ?5b*ÃHñ?¾²úê%3ñ?K®AÆw(ò?_x0006_7fUYãï?p²ÙF¬ï?#V±zæ&gt;ñ?P×M	é_x0002_ñ?_x001B_~_x0015_]Jñ?Ìâ_x0001_ìï?Ê+tKçqì?}÷#À,ð?_x0012_¶&lt;:&lt;_x0004_ñ?á_x0008_o$ÿî?ýãÊ_x001F_êQè?Að_x0002__x000B_p_x0003_ð?âJn½½_x0001_ð?ÜP_x001D_¨ñ9ñ?_x000E_üeHt?í?* q÷­í?õÛÃÞ àì?ÞÔÛßÆ"è?·ì0WÕ®ï?¢weâ,Cî?ºaú^ò?_x001D_"D*»_x001F_ð?×·m_x000E_ï?|¨h+_x001E_ûî?j¶¤-¥3í?`}DLíï?Ón¡¤?}ð?_x001F__x0008_Iãkaî?_x0002__x0004_#_x000B_ÞãÃÞê?¤_x0004_vÈíï?U_x0013_,(/Ðï?&lt;_x001D_p'~ï?lDÄ_x000F_»»ï?_x0012_@_x000C_zïí?i5îsÙî?±ÁK5Éóð?a!¢_x0002_ï?9µaªðNî?_x0007_òy×ð?»T"\¦¯í?R_x001C_QôSGñ?zÊ³Ô3ð?õFdD®üí?¹YF¾içï?ÊÁ_x000E_»_x0007_	î?ìyZ3ªë?ôÕcusÃè?Ï+E_x0010_ñ?óDPú_èð?Æòöò?àvRÅìí?7¤ºs6ï?_x000F__&amp;¢)Àï? ï£ô£ãð?_x0014_àÿD®ð?d¢s_x0003_ñ?g'¾é_¤î?_x0001_q8P+î?ªÿíKç®ð?¢,_x000B__x0005__x0007_Ã£ï?ØUBÁ+¦ñ?KÉw´	ó?nóãJAßò?£_x0003_]6øê?Ù_x0006_ÂÒ_x0014_pð?"Ñ|K_x0002_¾ë?_x0011_?¼[ü/ï?ìû_x0016__x0002_Zë?_x0003_Ïðíï?|¬µ_x0004_C_x000F_î?wÕ_x001A_DØqð?D!1L}Bï?_x001F_,?¡[ð?_x001F_e&amp;M_x001B__x001E_ð?½¦[þñî?î¾_ý«ò?jhî@ñ?U_x0001_6o°î?_x001B_ÀAL¶ì?åô«N_x000C_¶ð?e¾_x0001_Ý[ó?$lzïhåð?È'+_x000C_«í?$UO?Zí?/úÖF¦;ð?vu§Ò¡%ô?Ð_x001D_!S¼èñ?ïLÜ¾M&gt;ë?ÙÓo ¼ï?0_x0001_µç×¦í?Í@cDMwð?_x0007__x0008_üzã4Ïð?Á_x0017_©÷{ð?»Âú­ë?_x0013_¤e¯Qî?þûÈt_x0001_3ï?ú_x0005__x0003_&amp;Ç»ë?½z a*´ð?!~h_x0017_¼Çò?ðî_x001C_Vdî?_x001D_Å¿F×ï?_x0017_=_x0013_ðèZð?Å_x0015_u_x0003_¨Cð?Ìe_x000D_¾_x000D_ï?(3e&lt;²ò?sâ!_x0002_ Kñ?_x0003_ò_x0017__x0012_(	ñ?ÔUf_x0010_·î?âê'_x0018_x_x0017_ð?¸_x0015_èBb×ñ?_¸á_x0010_¸õñ?_x0011_pí_x0015_í?_x001C_Á¯	é,ñ?Y_x001C_Ú&lt;ñ?_x0012_@0QÄñ?büÇÍ!ñ?ç_x000D__x0004_Éê?nðïâ¨ñ?_x0018_3_x0006_?í?¸AÚó~ì?Á_x001E_Brfêð?´î»_x001A_	Bñ?ãç¬_x0001__x0002_Âò?2L·!î?E3³Y°Êí?_x0004_OcZùì?Dñi_ÿñ?Æ õ{lWò?e¶:ºÿî??_x0013_¸_x001B_Y;ð?I¥_x0012_,÷ï?È,ª_x000D_¿¸î?x`Ròì?8øÔ_x0004_ê?=É"/A×ð?Ú?)Ïï?¤Wu"V±ñ?âã0{¼fì?E4_P{[ñ?}/è©cî?)¯ùøoñ?®AR5ðï?_x000D_¾ö_x0008_Ü²ð?Gôa¶ (ò?ó5ª¯eð?"ßñw2ë?«M_x0002_ìñ?[Ã×PY_x001C_ò?Od7PÂï?å¸4é¢uò?_x0008_¥¢ukÁë?Ôé_x0015_M_x0002_ï?nÌzsãð?O¸Ã§­uì?_x0001__x0003_È&lt;&amp;¥iÒì?È0_x001C_%¹¸í?+«_x0003_òÛï?K!#÷î?_x001F_±D&gt;³Nò?,0_x0012_7ò?_x0011_|ñ_x0018_ö_x001C_î?_x0002_b_x0012_Eð?_x001C_»yØ?ûí?8|7_x0004_ërñ?;&gt;¥r%ò?_x0004_m\MUî?Éº|&amp;ð?D×ÇÓìò?u_x000B_a_x0001_í?Ä8®î)ï?y`),5Gò?Ú÷_x0006_sí?fî+IÅò?tY¡?ÆÔð?¾_x0016_áÌóÂí?ÆyJïæè?Z!qÛð?ÂÕÿc_x001F_î?ý_x000B_í?_x0012__x0006_ú;ñ?.PË¾°_x0014_ì?¿&gt;Ç&gt;IÂî?áUFe^éê?_x0016_¶0_x000B_9Íé?b7ã_x0010_Uð?Pç_x001A_ô_x0004__x0005_tí?Py¨W¿(ñ?ºlñ&amp;¾¿ñ? î-.Öì?¡Y_x0013_®öí?Ü_x0007_áÓPí?­?n¯_x001F_Pï?sBív"ëò?)&lt;ÐI_x001D_ºé?Ìl¦Ç0í?P_x0004_sµ_x0007_fñ?_x0008_þ¾ô@Ãí?	Jô2_x0013_ò?Ç_x0002_§í?¬À_x0011_â?ãó?².__x001B_Äð?Ù_x001A_Ûõî?P|Óð? y§¿s@ê?_x0016_³»ÿì?ð¯gô&lt;ó?JËý0XÍí?)_x0007_k&lt;_x000D_ï?cÚÒ×Uð?bì_x000D_Õ4ò?çôtªì?&gt;/­éÝüî?5ÍR¹tñ?¦_x0001__x000E_uÖÉñ?Nü0pí_x000C_ò?_x000C_ÌNé­Öî?_x0003_§p#kñ?_x0002__x0004_(8Ê!gñ?þG`ó_x0004_ì?ºô_x001A_¥-dò?#'u Éaï?ãßÅ_x001F_|ï?!_x001E__x0012__x0015_\î?uxÝÐ´ë?\ç(Ö_x001A_í?Ñ¥ÄËì?[_x0019_CÕñ?zúNã_x0018_Kï?~?T¸V§ë?ßÖU"_x0018__x0019_ì?ûµÒ¿Në?]_x001E__x0003_(Sî?þæ44ó_x0011_ñ?ÓPX]Óð?r{ýA¡¡ë?L_x001F_fW¯Vñ?_x001F__x000F_ìcëð?ð_x0001_Âõ_x001F_¬ê?ªåVàcð?ºy£_x0003_ÓGð?Öp\_x0016_í?«Óc¬Ãë?øÛx¤_x0015_ì?_x0005_2 ·R-î?æì_x0019_êº8ð?d_x0006_Ev'ð?àB»¾?î?_x0004_øIGð?¦kÍü_x0002__x0004_5 å?òkØOÌÎî?ð¤©î_x001D_ò?_x001B_vPØµzï?_x001E_EhlÚê?~wC£½ð?ÿ\©'_x0002_ï?_x0014_£h0_x0010_ï?6_x0010_ Â¤ð?RÕv¿_x0011_ð?u£U_x000C_ñ?ÇB_x0005_÷_x0011_ð?#«,_x0012_Eóï?!7Ôv5õî?b?AØ7_x0004_ó?ÙN3tTî?J°laì?d«º]oì?îÊéïX»ó?_x0007__x000D_o#_x0010_Äé?ìÖ¬þï¦æ?X×ªªMî?ôùaí_x000B__x001C_í?²Xï#4^ð?ËëòÝ_x0010__ï?_x001B__x0012_Íò«ð?Óe=_x0011_ô_x0001_î?f}g_x0002__x001E_¹ð?*ß)rè_x0017_ó?_x0012__x0018_¥_x0003_Þï?_x0019_ù_x000C_+YCð?4¡»K_x0014_9ñ?_x0004__x0005_&amp;®_x0002__x000D_lï?&gt;´O(ï?ºÔØÎ~ôí?ô_x001D_eßæ?òÌ3_x0002_/ð?­_x001D_zeð?¦Ø]	Þ¿ð?çF.þ¸[ð?_x0003_jzÃð?CUé_Ûê?_x0005_×b§Y&gt;ò?ï·F¢&gt;ò?óó2êéì?_x0007__x0015_±¥Ófî?_x001E_=_x0015__x0007_&gt;ì?¶æ¾.ÔÞð?È_Ãì_x0002_ï?ôcÅ¥Èî?¯kÖ&lt;í?²ç¤:§ï?N"^×½Qí?âGÕ«·ï?U~(úÜ¡ï?_x001B_jFl­ì?_x001E_¢ÙG_x0016_ó?H _x001B_5ò?S\IÃ7¨ð?Lò_x0011_òùî?ÑétÝ¬î?Iæ_x001B_i_x0001__x001E_ï?£&amp;Yzeíì?]KlÆ_x0001__x0004_è_x001E_ð?_x0015__x0002__x0016_ä.ñ?*WUzWð? ¢KïÙë?F_x0003_qx-®ñ?u _x0004_ùq!ï?4Ízó_x000B_ð?Ùø·L_x0001_î?Lìñ^î?_x0008_ÖA/¢,ð?äó¹VSò?_x000C_WÛ7qé?_x0016_×3®¼þî?2=_x000D_Ø5ó?_x0003__x0007_j:_x0004_©ð?ª¢YÅØî?2·_x001B_{ì?[£^EÚ\í?Vñ&gt;uò?¶\M½rð?áWZò¯_x0007_ì?ÕýÀ:çð?çøw3_x0005_î?_x0001__x0001_v_x0017_ð?ØùVyÂ_x0001_ï?_x001E_ûç/6}í?Ì_x0012_ÑÝG9ì?kç$4Õé?ðþø9úåð?_x000C_|_x0007_ºxwî?Ux}	ð?FÛÐ÷`ñ?_x0001__x0002_ ªªËþöð?_x000C_±°bÕì?«_x0012_Z¼Ãì?_x0016_D~È_x0017_dð?À¤¢C»|í?OQ_x001C_l`î?_x001F_äútNAð?_x0003__x0003_0$Q#ð?ÂxÛ©_x000E_hô?nÊZ_x000E_#ð?æÃUgDò?½Vád.ñ?¦¨ßRÖlì?ô'²_x0003_iî?uå3_x001C_=¹î?3Y¦ð?qU ´í?Ggê!ró?¾¶_x0018__x0016_C[ð?Æ2Ms_x0011__x0014_ð?ø­µÒbì?0ñ=}ï?ÿ¤_x0016_,ÕÙî?_x0012_¥¨íÝkð?sã±¡_x0011_Mï?Ñ"ÇvÀ6ð?ð^6Dñ?tç[_x001A_ì?ÝÉõiÚð?Ú_x000E_Å$çî?_x0017_Í_x000F_¢ì?¶&amp;{_x0001__x0003_o_x0007_î?\Þ9NãÀñ?ÐõÍõï?_x000F_ _x0007_ý!'ñ?&gt;)5`ìê?P£di_x0006_ëì?2)´ÅÎ_x0004_ñ?©Í$°Ú_x0016_ð?â_x0010_zO=ñ?_x0003_Úæ´W_x0010_í?|oo©ýXñ?_x0006_l²jÔð?©eÿ_x0006_ð?n´0ÆF_x001C_ó?÷ÝHï_x000E_tî?ÜÞØ½uï?_x0006_+øªiµí?&lt;ìæ,ð?hK¼Èï?²á_x0002_YvÏí?ú{5ù¹ñ?{À&amp;äj_x0018_ð?¿2iG¡ðì?_x0001_ö¸¼À'ó?|_x0002_Oñ?7Ï;!Ócñ?ô_x000B_àÇð?¿©MüFî?Ï_x0008_{±¥ñ?ízw&amp;Rñ?Â÷YP]î?&amp;ÚçC	í?_x0003__x0004_Ó»¾ª_x0011_?ð?0_x0004_cP	ò?²èyÄ!ï?(·ª¬JXì?)Hì±!Pð?¢&amp;ö1X_x000E_ð?°_x0003_¶Ê4(í?Oï80ì? ¹=Ïý%ï?A_x001C_±laxî?	R[G_x0002_÷î?\jîhÖñ?_x000E_Uæ&amp;3ð?XÊ_x000B_÷ì?_x001E_z"ñ?ÓI_x0019_oQò?¡³¿]Uð?^._x000F_N£¾ê?_x0016_éRQuð?°¾õvð?¡Ç_x0017_í?óëÒSï?µk·Y»_x0018_ò?Î_x001F__x0006__x0010_ãñ?&lt;_x000B_¼=è?a#j_éð?_x000E_&amp;G»_x000F_ñ?Lß1Ê ó?_x001C_ÉVÂ´ï?Â_x0001_ªêÙí?nHO(,í?áÈm_x0004__x0006_ø¸ï?A?^½k?ì?eQ_x0014_Nýî?ºþBY+ð?ô_x0001_s_x001B_Éàð?H\X_x001F_µð?KÃ§\_x0003_Yí?7R#4t_x0002_ó?î&lt;«Z/Êï?m_x0008_íÝ_x000B_ð?ä_x0016_s_x001D_ï?X­ë­ð?xå¥7Cð?_x0008_TÃvã6î?*ùõ&gt;ð?úÜmYAñ?©_x0013_þ¾ý_x0006_ð?F_x0006_;ËdÏð?O_x001F_þJ¿ið?è±	Üð?nàÖ_x001C_2î?³§5Õ8_x001C_ñ?d|ì¶ì?.@òÍ_x0005_3ì?_x0012_ð^µ²2ñ?ÁgfþÍí?Íä·1iì?_x000F_pÙ|_x000E_Rð?Ôãä©¬ï?ÿÓ¶_x000B_ÜÕî?_x0004_úIMX¿í?óµ_x0012_DÏ_x0016_ë?_x0003__x0004_¬A§ï?Ùç_x0008_G%ð?Ygqþäëð? pùf;é?&amp;m¥CÃÄï?ûÄò¹¸üï?_x0013__x001C_oK_x001B_ì?þÔâ{öï?oK60ð??_x0001__x001A_û"/ð?®6_x000E_=x_x001B_î?¿w¯´xYï?âN§_x0018_ð? zÄZë?P-_x000F_lÅ$î?Ön_x0014_Þµ ð?c_x001E_·ÙKë?f»dRYñ?,_x001E_Á§&gt;ëî?ÐVlÜòKî?ß_x001A_Q#ÁÍï?_x001A_²yþÑ¦î?¢õe³ýï?M5Î¥æð?+ÿC¹"dï?IEÜ_x001A__x0012_ð?ÌmAplð?_x0010_û_x0018_èn`ð?_x0007_!_x0005_I30ñ?_x001E_|ç_x0002_ø_x000B_ï?æ`_x000D_î_x0001_Òñ?_x0014__x000C_·ã_x0005__x0006_9Üí?ï°rû_x0018_}î?ù¹QÇÔòí?_x0017_|q_x0001_+ñ?r_x0019_ú`çèï?çº§©ë?â_x000D__x0002_Sî?Á_x0008_õuÏ_x0019_ì?YÙ_x0004_Szì?oÇÙÛuð?A×È¥tåí?ÂÇèB]rð?ÐÉ_x0003_ë?¿yµð_x0017_ñ?¶_x0001_2U#í?PFO ûEï?_1+;Ôð?_x000C_°_x0008_æ·©ò?Úà³_x0012_óë?&lt;ÒgÊS"ñ?$èU_x0008_R_x001E_ð?ñ­_x0011_oì?ñPø:©Îñ?±F_x001B_àÒð?Ç¤A¹_x001F_mê?åQ¸ÿ Ûð?Á7ï¾öQì?(`^ò?-ÅQïñrï?7UrÝ53ò??4é_x0012_~ë?dÊüÿ\-í?_x0001__x0003_t¥Q[û_x0017_ï?n lvÕáð?Òê·Àãò?A:òÉ:\ð?Fºo_x001F_~_x000D_ñ?T5IG§¾ð?/@hT_x0002_Ùñ?òWÄøñ?0Æb_x0019__x0011_ñ?°õéë$6ñ?íýìôï?&amp;_x0007__x0013_ _x000E_ð?Ä2k6+¦ð?_x0006_PI»xï?.î%ïÄÖð?dj_x001B_î×ñ?½ÞkfÎ_x0017_ñ?bWzvï?£_x000F_4d2#ñ?]Î'D_x0018_ð?_x001D_lí«_x0007_ºð?¤PîÑYð?kVK¸_x0017_ð?(´Ö×+Nî?_x001D_DUZâ5ð?ûP¥ñ¼_x0014_ï?	#îeI:ð?Ç¡_x001F_ù_x001C__x0012_ñ?nµJÌ_x000C__x0013_ë?5_x001B_¤§Q®ì?l`3W_x000F_ô?_x0007_ò¬_x0001__x0003_ø_x0015_ì?ª=áþ@î?"E_x0019_É²é?4Íú´eí?_x0015_Y^|èî?Ä!EzÃ_x000B_ò?â.¤Ê@ð?dd¯Þ_x000B_Sí??_x0013_ïÏ¹¶ð?Ø§µÃZð?_x001D_Ût_x0003_Äò?ÓR¸¯UÚñ?¸þ_x0015_ðêyî?è9#_x0002_gð?+ì÷_x0001_"ó?âõ/oð?6Á_x0008_ýÕð?÷_x0012_uÝ±þë?Uñ(Þð?··NR#éí?¨ÜE_x0017_@ð?*:ðbî?ÖkzîMpí?¼òé¨Ðï?_x0014_ÙÔñé?h)zü_x0010_ï?¶¬yñ?e9BPñ?SIP_x000C_âî?¡_x0001__x0001_éY'ò?à&lt;QÚ(6í?À_x000E_JÀ ûë?_x0002__x0003__x0002_BI1_x0017_ï?U¦î3¥ð?úì¡_x000F_¤_x001A_ï?½«.èð?h0ó_x0018_·Åñ?PtÓG¹ñ?_x001C_3-F-ç?Ô_x0001__x0017__x0012_;_x0005_ñ?¹üc¿]ð?YÝê«&amp;ñ?_x0018_'_x0004_ÜäNñ?_x0007__ÛÜ47ñ?Ëþ_x000B_Þgñï?_x0001_ËÜaâì?"ÚÛ_x0003_ð?_x0005_í,ôñ?Tª_x0003_fy	ê?îêe!ÝØò?Gggønñ?b_x0012__x0001__x000B_Âñ?lÙ£9Æì?6_x000C_®zñðé?_x0016_SA_x000F_ë?Íâ­½îâï?âöÅD;ñ?ÿz&amp;L-ñ?£_x0011__x0002_gBò?@Ù×&lt;º~ð?+Ó_x001E_Jí?cJÿÏÂî?.2	P|ð?ú±íY_x0001__x0002_Fê?z_x0016_¹^Õî?5¿Fºï?·ÊNLo(í?ß	?Ïk_x001A_ó?Ê1_x0001_M±_ñ?ëõ®_x000C_&gt;ð?ÊNæ_x000F_}×í?O|_x0018_+_x0017_ð?:?Ñ&lt;ø_x001C_ñ?Tw¹\2ÿï?VÄ_x0017_ZC-ñ?ã¸gñ?û_x000F_ÉÐYð?øþm_x0007__x0007_í?Ê&gt;ãÁ­vê?|!z-k1ï?Ï9H¼Þ_x0004_ð?_x0003__x0001_ððIëí?Óï¾Å½ê?+v)D_x001D_ñ?_x000D_F©¦n_x0012_ì?ÙêÅ£ ì?LY_x0017_×Pð??îiÌò?Ì¢¡§_x0011_è?ç¨)_x0006_ìì?Ü!_x0004_u_x0002_Fò?8ã¥¸Rté?h5ÝVÝ_x000C_ð?¼¾¼©Þï?®^ÿõÚî?_x0001__x0002_»%_x0016_z'ì?_x0010__x001D__x001E__x0008__x000C_ò?~n°d_x0006_Vî?ÙZ»Ê£ð?Í_x0003_&lt;±÷î?bÿîBKrñ?uÇÌ9'=ð?¨_x0002_Ëò¯ºð?¦ä8_x000C_ð?:YÌ_x0019_ó?¦r½'Gþó?_x0004_ÕÒ(ðñ?ÎqJ%&lt;ð?B_x0002_òåÜñ?Ï=ç_x000F_$ò?N¾3ì?_x0017_¤¬)Õ%ó?{Àô_î?¨0_x001E_{ì?¦·ûËßbî?&gt;_x001B_¹Õ_x0005_ì?rp@¯;ðí?ÝV&amp; véñ?Î£m!ë?î_x001D_7Ú³_x0001_ñ?\B?¸Úì?Òp_x0012_8æí?àð$¯Vð?»7_x001D_Æñ?Ìj_x000F_Q­÷ð?_x0012_B¥_x0016_Çï?ÅÈz_x0001__x0005_,·ð?Iù=&amp;N8ð?"IÑ=#Në?Èº°!- ð?G_x001A_¬Wñ?çSxwí?zñ_x0018__Ù9ð?Ð¹_x0014_I?Bñ?³_x0002_iÊ?ñ?Dü#Ùì?uñºcM`è?À.îJÇ~ë?s_x0007_Æwn$ï?b¼rÂúÞì?_x0015_]_x0012_³Ôë?±ö°nhð?$¾?Á3ó?6HöÖ»ò?_x001E_¯îï?ú¶»ó,ð?V¬ó?K_x001A_ù_x0018_xï?äTú`zÉí?_x000F_2Ðv_x0001__x0008_ì?vË]39Áó?%xòBÊÚê?~_x0001_áñ?½Æ_x0016_`]ï?_x001F__x0003_5%jëï?"É_x0004_¤ý ñ?é 4îí?·_x0013_[ì \õ?_x0001__x0003_Úr_x001E_´?ò?´Óp%æñ?4´¤tÔMñ?´7Ú÷)ûï?!t%5Pð?ÅIDÉð?ÿËÃ² ï?´ºTð-	ï?h)_x000E_+:±ì?mªôÒë?¾~VÆëî?_x000B_ª_x0010_*úî?B_x0003_	'ýò?ªl_x0004_d®Kî?©Õ%Haäð?T¶,ÐÏð?$Î_x0005_þî?ee0»&gt;î?²cîæpMñ?kÏ[e~Oð?È¬pQ(í?ãµ~èù_x0005_ð?½_x001F_O_x0005_&amp;ñ?©.2mqé?~YvAHñ?_x0004_`w_x000C_Ôð?Þ:ÏyÚ'ì?.°s¡_x0002_¨ï?_x0008_Õ®ñqð?-Ìh+Éóí?·_x001B_2(_x0003_î?Ôul_x0002__x000B__x0003_[ò?ýÝ¡Ü_x0010_ñ?f±: ©Rñ?\ð±C?ñ?É^Ì_x0019_Ã©í?D×|k_x000F_Uñ?93K÷ë?	ÇÊCÅë?ÿÁ[à)_x000E_ï?ápó4â_x0008_ð?&lt;¢´9_x001C_Ðð?Ïãéë_x0016_è?½Åhoî?ÙwO$Øqñ?*F_x0011_wí?ëjÿd7üñ?u_x001C_Òüjò?ññ_dUsï? ¢4#ì?tçÜúOî?¡J_x0007_Nñ3ð?_x0007_XrÌî?Wõ_x0001_§Râé?ò_x0013_(_x0005_g_x0018_ñ?rò'zè[ð?ÊÇ_x000C_	í?ÐxúU_x0014_î?²çD`.Éð?_x0018__x0016__x0002_CyÕñ?_x001F_X_x0004_m_x000B_lñ?]b#_x0006_]·ð?_x001E_oÂ#Óì?_x0001__x0002_·áÓ&amp;î?µu_x000E_ÔØ¿ï?øÀÁð?È¥»_x001D_Ì_x0005_î?Ý³¦ÒÌEî?7¾|çbYî?D_x001A__x001B_óP¾ñ?@¡3\_x001A_ ë?Û`g°CIð?d_x001D__x001A__x000D_^;ó?ÿZWî_x000E_þð?Xþ&amp;á·ï?~tEUÂJï?ÞùwyCó?©Ixï-Àð?ô2o2¾¶í?6m4Á®5ð?jVQC#ñ?åøDÃA$ñ?¬ù+_x000C_g"ð?øÇúÕ_x000B_¨ê?Ø× î?@à/^4Qê?_x0012__x0010_±22@ï?_x0004_Æ_x001B_ï?_x0014_ß¶6ªð?÷ñ_x0010_ü\ð?´Ü_x0016_ð_x0006_¡ï?_x000D_s|æp·ï?lf_x0015__x0010_Hï?¼}_x0006_Îï?£V9_x0001__x0004_iÚï?ÁÀl¯ï?IíÂf_x0008_Òò?_x000C_Y3Ëø¼ð?{¦sõÌî?Ë0|×gë?Îº_x0010_v=_x0008_ð?õ£LT_yï?Óü/_x001D_ÅÙð?KË®ð~'ñ?_x001C__x0006__x000E_ø³ë?_x001E_å¶® í?_x0016_ {_x001C__x0010_eè?w_x000D__x000B_Xw_x001A_í?h®çDSò?Ü_x0015__x0017_;ÞÂð?Ð_x0007_Ó÷®ì?wMf_x0014__x0003_Éî?H%Ó5ï?³_x001E_¯7_x001F_\ð?ã0ksrï?ðYä_x0002_ÊYï?PT`Í^ð?`(EGùì?_x001B_ý_x0011_ñ?¡_x0004__x0001_îÍ¼í?¥ýú[_x0002_äé?ÅjAþN_x0015_ð?ÿÍ3Oh_x0013_ñ?*eç_x001E__x001E_ºí?ÊÄï_x0007__x001E_î?ª]ìÌêî?_x0001__x0005_ÇZ­dì?¬xòé_x0003_ó?«vóâ_x0002_+ð?ËÉyçë?vhì_x0008_;¶î?__x0008_=_x0011_Hwï?Êö_x0006__x000C__x001B_ð?~¬þ÷ë?©C3a_x0001_ì?AÌòò?ò5¬mWÖî?çêå}tð?¤_x0005_ìt_x0004_ò?bKô_x001D__x0019_ò?IUCsj¾ð?à£òÔÐ+í?ÊÒª_x001C_aÒí?_x0011_¨&gt;_x0010_õð?x¬ÍÏ3ì?ç/àÔ¢ð?Êàx¦"0í?JO~èmOò?±Ñ.ð?_x0008_Ö_x0019_i_x0011_î?ZÎ_x0004_¸_x0006_Èì?_x0013_ä|¯ôcì?pëÉzï?ú*ð_x0015_Nxñ?âõR.î?úÒj_x0016_Øßî?68Ó¿:óñ?¶cÔR_x0002__x0003_øzñ?Âúæó¯î?CWy_x0002_fí?tË~àåoð?#8d_x000C_é?Ðw8w+Hï?q_x0003__x0007_ñ?CÆGuøÐð?:8H¿_x0002_ó?.¯©lNÝî?_x001A_Ã¸«øð?_x001E_"A0­Kò?Jn;6_x0003_Hð?F÷|üñ?%WíOµï?¨û4¡ð?±ÑËì?:ÛV,.Çî?_x0002_ÍBZnò?ô_x0001__x0016_¿zí?°I-Üòàñ?Yªf¤Üñ?öùÄ_x000F_á]ñ?ïÄ_x0017_³õî?L+çïî?»²åW?6ï?´*sì?G_x000C__x001C_U_x000D_½ò?Í¯1?ï?[d=Gï?Ãÿî¸.î?*fßãe]ð?_x0002__x0005_âjàð?À²yõ­ð?è^^Ïiî?e_x0007_aÄ£ë?Ù»&amp;_x0010_Ûð?Ë¼L¥4ñ?î'´7Øñ?_x0012_4B+í?uÄ6¿ðð?_x0008_QÀPò? Rå_x001B_øí?&lt;]t4mñ?´_x001B_Njîñ?_x0012_Mf¨Óñ?Ô×_x0017_Ëð?*"$´uQë?_x000E_ö_x0004__x0010_Dð?3éÙ­ð?½ÓY ÷&gt;í?_x001C_oç_x0018_§ñ?l:ô¸ï?eú_x0001_D#Âï?À_x001E__x0012_»%ð?_x001E_Å]q.í?oGà_x0006_ÿî?	¶¸{bæí?hÏîHí?E_x0005_Y½ð?õ_x0003_°×4Ìï?#»Ò¶±ð?_x0003_y_x0017_»2ð?_x0001_8d¢_x0002__x0005_dIð?Ì~&gt;_x0004_&gt;ò? _x000B_¸käñ?ñÊd_x001A_Ìð?_x0001_bíõ´[ï?_x0015_òE%fvð?àyêV\ñ?,^_x0008_jñ?»_x000D_âbñ?YS\_x0005_dñ?÷_x0017_àß_x001D_ìð?©&amp;%ï?p§æ_x0002_¬ið?¸@_x0010__x0001_@Þð?ã³f_x0002_îPì?_x001C_f£bgí?_x0014__x001B_la#ï?c_x001E_!aví?_'6sëñ?=-.^dñ?k¥§ã_x0008_Ví?'!q_x000E_í?ÖX¿@ ï?`Úv_x001D_·ë?Ü@ö$å­ë?=wõt®ßñ?_x0008_c9È-ó?kåÄ_x0008_mìð?KrÝÓyê?¤X³Ãî?_x000C_õS\½-ñ?_x0001__x0003_&gt;ábï?_x0003__x0008_ù÷³©_x0007_;ì?trîIÕ9î?ì¥_x0005_u¤Mó?5Ü-_x000E_s6è?«³r2ïºñ?ò_x001C_òLR6í?XÜ0,K6ì?§Ïcºð?×_x000F_¾"4_x0011_ï?L)_x0015_î²ñ?[]«_x0003__î?®_x0007_·_x0002_&gt;_ê?à_x0018_&gt;É8ê?_x0019_ìYÖZ~ï?|9ÛÞð?l_x0006_H²d¶ð?Tå_x001E_+ë?k_x0003_Lbäpð?=_x001E_ÝC´wó?`Åö)Öò?Ys_x0018__x0006_ÖZñ?Pñ÷G_x0001_oí?þ/ÓXð?Ð^C¨?ï?²_x0017_x=×Bñ?"2§µSí?Ô_x0004_ýÀ_x0002_ñ?ê¤ +ðê?Î_$²_x000F_ùñ?~ºk_x0014_ñ?ó9È_x0012_xò?_x0010__x000D__x0002__x0005__x0018_áð?M°75_x001D_ò?Í_x0012_£Ò^Bð?$iØò?âáÅBshî?s®Vê_x0001_ÿï?_x0011_¶Ó_x001D_hbò?añJÓèì?ê}_x000B_V_x0003_ñ?_x0001_9%(´Oð?_x001A_F_x000F_Õñ?¬t¨_x0002_Oí?Zï}6bñ?_x001F_&gt;\­_x0005_«ò?_x0001__x001B_/ó?;×LJï?_x000C_²27áò?ÎYEëSñ?Áirð?@»¡Í_x0017__x0008_ê?¬ÿú^°Ýí?6ÓLg:¯ë?_x001E_v_x001F_Ùð?¹O1Þ"¾ï?.ý ]ì?87¹ÀÑUð?Á¸õO(1é?ÝÌ¬î?íÃ_x0004_&lt;d9ì? S²d_x0006__x001C_ñ?_x0002_5¯jÓàí?ê+_x0006_Ö¤ï?_x0001__x0004__x001E_a­ÿÒï?3Ëûs%¶ñ?,Ä_x0005_Ðïõð?]Mó_x0010__x0008_ð?¤\¸_x000C_Dhì?e£=Goñ?wÃ§_LFï?S3âË«lî?t"Í­4î?®_x000E_þ"ÅÂñ?µõó_x000B_Dñ?2¦oV:ð?Fe í?Iyöyã#ð?¥ç)2Xîð?ã_x0013_gÈÉð?Õ§Cgù_x001B_î?û_ª`_x0012_î?RÐümÑ©ñ?_x0015_n%TÞTð?d{µÓè?Â;/ûBð?Ç_x0002_Ò°£Ðò?%_x0016_Þ0að?d_x0002__x000D__x0004_lQî?@ezÊt©ï?F$_x000C_&lt;ð?ÃÇY$§é?	µÔ² ï?ñ^R0ë?R?²£kî?_x0003_M_x0003__x0004_Ïîî?÷_x0003_£x_x0011_ì?á3.Zùî?ß_x0002_ÆøÛò?,!Ùäsì?ób_x000F_Jí?;_x0010_±dåÈð?XÐbB`Ñê?dsÇ¾Àî?\_x000D_¾$Yì?NF¿9£6ò?_x001E__x0011_c"tí?r_x0011__x001C_dað?*tÁD ²ò?,ßI_x001B_\ì?_x0004_s	_x0014_ð?x¥¬)­ê?{_x0014__x000C_IGð?ÕE¢åQî?qçl_x0015_ôê?¦ÇÝÓ_x000D_ê?_x0006_æÍôñ?³ ¨_x0001_NËñ?Åy_x001A_,Cí?)RduDî?ÀãÀ¬@4ï?eÖ2Lôºì?;(,_x0008_[í?_x000C_èÕ_x0016_Së?u­_Îï?_x0003_NÂkç_x000E_ö?ÚJ_x0011_¦1ð?_x0001__x0003__x0013_ÑSmXò?ÖP°_x000B_UXñ?±|Í_x001A_ð?b_«üþ×ë?há&gt;»añ?7*bZî?Öæ_x0017_¯ÀGñ?£ ¢¥&gt;×ì?wG°àâî?ÁFg(_x001B__x0008_ð?¥y«Á=ñ?ê'¬¹_x000F_î?ú÷T_x0019_Îí?_x0011_¡_x0001_5Lñ?áÏ@êâê?_x001B_o±å_x0016_©ï?_x0005_¹Vúí?ß_x0017_Ð¹¬ð?ì0edò?_x0014_ÓEËÔað?ìi%Kñ?0j_x0002_yì?C;Èh_x001B_ìë?úþ+Eñ?1ÈvÏê?¾£|_x0013_¢iñ?_x0002_ÆÌ_x0007_Êqï?$_x000F_³à_x0019_ñ?-_x000D_ðL¹ê?¤7Âä8î?_x001D_¯Ï î?Û3¿_x0001__x0003_×$ñ?E&amp;_x0003_:²³ð?üX_x000F__x0011_Üé?z_x001F_° ÷ð?æ¾sG\ï?.âr`¨Þë?»&lt;¡ð?7V?X4¦ï?s¦_x0019_Vñ?ØìJWû_x001E_ï?ÿ£¢_x0011_1-ì?_¦h$_gð?_x0011_ÚÉÞí?à¸D¶1Qé?yI8ª_x001B_é?uH·³Åñ?ÐÃ+@@_x001A_î?éÝwyûé?OÅ~7Oð?ùêÂ¢¿ì?öãóWöð?Tu¡!Ü¤ì?·¹a=Wï?C\Ç`4ñ?_x0002_Í_x000E_y_x001F_!í?á¨Ãî?õCRU_x000C_ð?_x0002__x001E_ç=´-ð?_x0015_¨wu[î?ØCÁ7d´î?ÚØVß%ð?=ND_x000B_dùé?_x0002__x0003_½&amp;¥ãVZð?ÂvøTç@ì?EDçÂ·_x0016_í? ´°îåaë?äÑÙWð?c§Aúâð?é12_x0017_Hkñ?m&gt;GN¯Xî?[d(e ¬ò?ÜoOh|ïð?°!üu¶#ì?'T!gåñ?}0ÓHò?_x001F_QÄÆµ_x0002_ð?Ä- y¶xî?´£þ-ë?keHÇ§yð?¿m_x0003_ÍR&amp;ñ?×©ö_x0001_Q_x0008_ñ?S¼ÿÅÿ±ð?.ÁLNSî?o¥¿éU_x0015_ñ?o¡y7§_x001D_ó?_x0008_á|QN²ï?_x0004_ÌÑï? øcf"ñ?ÀXüýñ?í'õ¤éñ?Âm´¡ó?X¼ãÄfqì?l|QÌÇ9í?ä!½_x0001__x0007_&amp;µò?X¨æÐàçí?5¤_x001C_1Ò_x0003_ñ?_x0015_ÓÑð?¦­ÀÜ2ò?JbM_x0014_ñ?7¡_x0006__x0002_ð?ß²D!æð?ÍÒî»¼_x0007_í?W+Wäî?ñ÷ê¡ð?´_x0011_ydµ?ð?_x001D_rtâ`³ï?&lt;­(¾¢´í?3àMC_x0004_ñ?$RÖñ?YÚ_x000F_ññ?_x0014__x0003_åå_x0005_Øð?!A-h¢ñ?÷È¶_x0015__x0013_1î?;_x0016_°öÔ`ñ?}_¦ÒÏ&lt;ì?vÝ=Éñ?·ÂRúôô? _x001D_úÇ _x0004_ñ?__x0018_ê«¾ï?Q_x0017_5Ì;ð?ÕI&lt;Ï5_x0006_ñ?Ò_x0002_]Õu$ê?7¿¨_x0016__x0008_qñ?ø@vøÚ_x0002_î?vnR£ñ?_x0001__x0002_æ:~¯ë?~-Ì·_x0005__ñ?Y&gt;¹ë?²_x0014_ip;¯ï?ÚÍ %¶ë?¡CöC~±î?©yW¤_x000E_ð?;û'ú4ë?cã"I.ðì?¿þOô°ð?»_x0010_ô_x0008_Ukê?_x001A_PC½*ï?°L¸Êá¥ò??SQVmÔî?î `%zsð?ú:$_x001D_ékí?î¾Ï_x0015_Mñ?4 *íð?m¹?@é?­Nã©¹»í? y¤vã.ì?ó_x0006_]µð?d2ý·xºñ?_x000C_JÈ7î?\Ç[_x000C_&lt;ñ?úcð_x0010_µï?Eý_x000F__x0006_^Zñ?E½msVð?g_x0018_YEè?´¬µØz«ð?{Ö¥_x0017_eÉí?³×_x0007_ä_x0002__x0003_Ð_x000E_î?".i_x0010_ví?Fv_x000C_r&amp;ò?mR~ð?Ù_x001A__x0011_¶âï?_x000F_Gðòê?ØRHÑ_x0013_ì?y5¢u_x0007_ï?xá_x000D_\ô?Ä^æ_x0003_ò?_x0010_»N_x0015_øxñ?&lt;_x000F_´ÜAÁñ?½`_íi&lt;ð?Q!¦taï?_x001E__x000C_£Å/Qí?²¡ûP#hð?qTÖ¨¥ñ? òMdí?&lt;sÄvñ?_x0019__x0001_EÅuî?;íô¾%]ê?¾îF_x0004_Kô?çâ_x001F_mì?)È_x0014_#Pò?+Þ_x0017_Æ^ñ?_x0001_ý£×-î?¥_x0006_ªÆúë?´l=þiâï?_x0016_7ªÝïóï?P­D¨×zë?î_x0005__x000D_Üd×í?[ÝÈÈá?ê?_x0002__x0004_¤ÊTUÉð?óù®áÙï?Ë_x0008_¤gÐð?T»~RjHë?V¿« ïê?dûXFòð?a_x0003_«t8ï?ªv_x0015_6ð?ã36\À=î?vÚ§èVí?ßÍ ®X_x0002_ñ?ñ+X\wð?óø8ø1ï?_x0001_ö%vð?SÞªëÊï?ÆN_x000C_@tÆë?û½z2YÉï?_x0004_M-_x0017_]ð?_x0011_Ë®zX´ð?¢S·µ_x0015_nñ?ù_x000F_À`Q¿ï?_x001D__x0019__x0019__x001A_p{ë?ª£r7Ktð?_x000C_e_x001B_®µò?ÐwI_x001E_Ïñ?[*"_x000E_ýDè?N~ßû¼ñ?´­bT,ê?§p'àqÛë?[Ú_x000F_5.ò?xû_x0003_v(5ì?05;e_x0001__x0002_w_x0015_í?ÝäÿÄ	ð?_x000C_h_x000D_âbjð?")³H&gt; ð?³%âs_x000B__x000C_ð?ý²Ñ§'Gï?f_x0017_] xð?²FKóá+ò?¯4Þ_x0008_!ò?yé_x000E_áhò?Ø«_x0006_5ªò?_x001C__x000C_÷m&gt;î?f_x001C_­}_x001B__x0001_î?_x001C_eñôñ?»Z}/4ð?¿]_x001E_2ýë?B_x000C_(¥Èð?_x000B_Q³'_x0004_ªî?½ÄÅsUñ?_x0016_^e·;Wë?ty__x0017_wð?b¢¶Á,ï?À_x0007_þXàò?ªÒwþ?Sð?²c_x0014_cáð?_x0002_¼ent}ð?AÆß¿öð?_x000D_P3µ[ñ?Ù_x0004_»I_x0005_ç?¯Ö®_x0002_»ï?Í_x0019_Ìð?ëKd÷u@ð?_x0001_	æ£ãû÷ð?éÊ¡´¦@î?¬V_x0002_Áûuê?*Uá9Nï?'ÊkJ©ñ?Ô¸eè`ï?oO5#Ø_x0001_ð?è~?ï?_x0005_x}dõè?è¨(·ï?Of7q8qð?U_x001C__x001F__QNì?$ã_x0017__x0008_ð?Ä³_x0017_Ó-ì?è?_x0017_Õ_x001F_1ñ?ñgY&gt;¯í?´$iàçî?nU[_x000D_#¢ò?=Î8µ7ð?Tt¥ö´ï?s0\¥&gt;Üï?u_x001F_Ûgí?Â»%5%ªê?_x0007_1=$_x0006_ì?ØÒ°n_x0004_ô?çÒ¡_$ð?¨_x0013_&lt;­¤§î?_x0015_§_x0003_ûK4ñ?ô~¿æÊ_x0010_î?B&amp;%cÖí?	ý×Çð?[Ù1¤_x0003__x0004__x0001__x0012_ì?Gywû4_x0002_ñ?Ç"©eçí?T_x0004_ß8Bò?ÉBÏ¶ Ùñ?_x0019_Ý`{g­ð?Bù7óFì?C|C(ÑIí?Ó¹ï?z _x0015_DÆð?_x001D_J_x0017_¡¢ï?ª§â,Kê?D§a^_x001A_óî?­ñ÷ÆOð?U¡A=_¢ð?_x0019_½_x0012_èÒñ?%³Ë_x001B_Cë?_x0018_p_x0004_JÜð?@/õ_x001F_÷ñ?=áó¨Ï_x001C_ð?XE`ëPð?ñßiéDï?^¼¬#m£ð?L¶c_x001D_üdî?Ò_x0016_TTð?j´øÚ_x0004_î?eV²1¤_x0005_ó?ZyWoLâì?îFããdð?nD_x001C_ÒØê?8T:lqKì?_x0003_¼&amp;_x0001_Bð?_x0002__x0004_q"dMs%î?Ã¸]¥»%ï?_x0008__x0016_¢Vä:î?_x001A_í:o~ð?(_x001B_4k±Ió?¢:åS_x000C_~ó?_x0015_JÙSÛ_x0015_ð?é»¼_x0004_qð?~D¿_x0008_Í_x0018_ð?¬Ù&lt;îLô?e¡_x001B_Ëð?ÜNg9ò?ia_x001D_¿JLï?uÈó=(ñ?@§k,Ã*ò?¿h*À_x0001_ï?_x001F_dMDð?î9_x0013_í?®,Mó°î?=ã¯[ï?zKf1w^ì?KJ£UEð?_x0005_ÞðQXNð?õ_x001F_¶é_x0018_î?¨æÓ iÕò?_x0010__x0003_íyð?7î_x0013_@¼Øí?+-mhÔï?_x0018_yçw_x0012_ï?¼s_x0010_ßÜÑî?ºñ\C_x0016_ñ?îL	_x0001__x0002_±ìî?øaÔ?bQð?Á¬Ó©_x000D_ò?Ï0UÖÁè?g_x0005_ò}ê?,ªt_x0002_m¾ì?²&lt;Y&lt;A0î?Å_x0003_p¹0£ï?_x0004_jÊÇçñ?Øÿ½¢û_x001D_ò?,8_x0003__x001B_¥ì?Mt`60zï?2_x000C_¥\Áð?&gt;»_x001D_+ãßð?(÷_x001A_4ê?_x0007_ã_x0014_ð?å_x0012_þrî?_x0004__x0014_ß$qò?þ_x0002_òVýï?K¨xjY®í?Dù_x001A_Qtê?_x000E_ß¼Ð°áê?X_x000B_Áï±Rì?Û/AV°ë?Wà&gt;ñ? ¼{æ3ë?J9Z{ê?Ëîj(r1ñ?=öq *íñ?½_x0013_A_x001A_Íµî?õ$fP_x0016_ô?hyÂ_x001B_s·í?_x0002__x0004_ª©C`Xî?_x0008_a_x0017_Ö_x001C_1ð?ÊoÜï_x0007__x0001_ð?KCéï?_x000F_½ÍtÌê?*Ü_x0017_Çç?èc±_x0011_?î?Q¡Xlô_x000C_ï?ïùßa_x0004_î?P|_x001C_,¬ë?_x0019__x0018__x001F_ÿfËï?.à*Nöñ?Jä»íA_x000D_ñ?`·øõÈ·î?¨òÎ	ÏÉï?\à$,ñ?Ø¦|L°Að?¤_x0007_au¢ò?â_pcÊ£í?ñ£=¯bñ?b_x0014__x0003_-Óàî?_x0005_óñhñ?×&gt;+Ö¬ð?Oã¿ú_x0018_ð?#Ç²³A,ð?Hµ&lt;Yÿãï?$=^úþDî?®7.·¼jë?;AQb\8ë?# _x000B_O_x0015__x0008_î?e[Á_x0012_8áó?i_x0016_A_x0001__x0004__x0003_Ëî?ÛÏÌEÇð?kat'¯Nð?ßï´ú¦/ñ?^ßv_x0017_ï?=ª&gt;õî?ETï®G³ê?¶{e"_x000F_ð?_x0001_LQjÝlï?&lt;é¥4&gt;rî?Ý¶aEÚDë?:ø¶Û_x0007_ï?¾9e8©ì?Dû Fï?â4&gt;pèùî?_x0018_ËçJ_x001D_uí?o=!ËA¬ð?O_x0007__x0001_cUô?Ê 9_x0019_ið?_x0003_B"ðò?±ãÈ_x0010__x0015_´ï?ÌèúÒfó?rÙ¡9þ_x0002_ñ?Ü'bÛ%í?Ü²j3ðí?-oÈÓìí?Í\I_x0016_ÚÚè?ÚRµáí?¸ïÛÓLñ?_x001D_=XuÓë?$VN_x000D_z&lt;ñ?¬§¼ÁÂð?_x0005__x0006_Ô&lt;@Vzí?Ë¡öÙtäî?@_x0008_:ðÎë?_x0018_EN@ì?»÷njÿí?!;wC::ì?[nT}õ_x0018_ñ?ô_x0003_#@Ùí?hd¦_x001D_åä?Ç®Ð¦ï®ò?2§Mè¹î?ÈÜ_x0001_ÌC°ï?#-pk&amp;ñ?T_x0008_¢_Dì?¬j&lt;aí?DÞZÆ_x001B_ñ?¢4`²_x001B_ò?ÇmÇWò?_x000B_vºÌ^úï?(4÷_x0007_Ýóò?cù2Ëlñ?=ô©_x0003_õûí?uû_x000D_iké?_x0008_é®5e¦ï?_x000D_x¡­Æð?_x0003_0ÎÔÚñ?:zO_x0004_K¥í?"ê_x0019_¦Bñ?Ð_x0002_nñ;ï?tF6gï?Ì[(U«Úï?_x0006_ùß_x0003__x0004__x0013_ï?1TX _x0003_åí?_x000E_éz6°ì?(kÛ&lt;¤uð?_x0006_rw\)ì?"_x000D__x0012_`¹_x0005_ò?"_x0002_ß)jÿë?­À6Z_x0006_¼î?xfË½Së?¼_x001C__x001E_°Qñ?:9ª=Eð?(Â\jëð?_x0001_)Éïð?&lt;ÿåÖñ8ã?_x0001__x0011_ÝH7_x001D_ï?°Ñ¯t&lt;³ð?íûð.ñ?N\_x001C_êÿ_x001E_ò?z_x0013_:g¤ð?_x0007_H·iï?]_x001A_©0vàï?642yJfî?_x000C_}È_x0017_&amp;Uê?cÀÞFkCì?xÑ&lt;ð?Glq\ôøð?³õ¨Ú5õð?§Ý¸)Ìñ?_x001D_qýeÝÔí?-¡dZèeë?_x000F__x0019_®Ëªð?z£VÇné?_x0002__x0004_¬Ñóo«ð?U_x001D_{{Òó?¬®+8®_x0013_î?î_x0003_,Ëí?Î_x0008_"N/!ñ?_x0014_«g_x0007_àÅí?_x0008_üÐKíæ?Sñh^+ï?yèÅï?v&amp;¼ñ_x0010_ò?#7_x000E_ð?_x000C__x0018_\Ïñ?Ðæñz%­ï?_x001C_ïå_x0003_ò?W!6Ìýí?MëÁí&lt;_ñ?â«_x001A_ªÛî?¬ûª_x0006_@í?çõ&gt;ï?_x0014_á0³ýð?_x0019_«{î±î?Ôí_x0019_nz_x000C_î?-,Ô_áð?±T:è_x001F_ò?-®¿[9,ï?É_x0004_°?_x001C_yð?¥è/+1_x000E_ñ?_x0013_äÁ6_x0007_gî?nÿhOìHð?cÏwþbþí?}vó×u2ñ?&gt;_x0001_ôù_x0001__x0004_{ñ?WO v'ë?(_x0007_ªÛûì?òGí_x0017_-iñ?&amp;óü@o_x0002_ñ?:H½Ëõ~ñ?=È¶í°¬ð?&amp;ØèEìÆî?_x0002_0	$"ì?_x0014__x001D_*_x0004_ñ? l£yUî?Ï®²ÝhHî?&lt;@ò_x001B_7të?o°_x0006_sÞíí?_x0004_a_x000B__x0004__x0003_ð?£_x0008_E-'í?Cp?_x000C_ð?l)Së?(k0ü|ð?_x000D_B±*þ\î?,kvz»ë?ë [Ú°ð?®!ºGI¥ê?Iå_x001D_¸ð?Çf0Åñí?Ò¢µÓoüí?­SÌølð?×l¨ºãïî?NIpt+8ë?&lt;5_x000F_ý)í?_x0002_î5²í?Ãý_x001D_Øoï?_x0004__x0005_ÎL¯Àí?v,_x000E_&gt;ÿð?_x0005__x0001_Í¿y4ð?ßæ_x000D_nD_x000B_ñ?%H_x0002_öÂï?â*wlð?$TNµ;gï?_x001A_(Wµ½§ì?Äð©è&amp;ð?é_x0012_õ_x0017__x000E_Xñ?£ç8_x000B_ë?¶¼+û'_x001A_î?Þýî)v_x0003_î?JtPÖbí?_x001F_X5Î_ë?»&gt;È{Nê?/_x0019__x000C__x001B_Gð?;GÍ5cmñ?ÇÊY¦,[ì?ÓÁ_x001F_?çð?8¹Ûn[7ñ?ÚÍ{epùð?Ãi_x0005__x0014_Áð?²)-þÒCî?`þ^¼Cëè?ùa`Pg1ð?`_x000B_uwùí?Ì9Þºï?~zx_x001D__x0011_ë?¤¥gôÌð?²Ø®©ò?^$9_x001B__x0002__x0004_Ùò?2De«ÊNð?_x000C_¬Ü_x000F_*ê?vü'Õò?'àg£hñ? ¥ÚfèÕñ?21R0Ï_x000F_ò?@_x000D_JX_x001E_Kð?~p*'&amp;0ï?ÊÖrîÀí?j½h[É3ò?©ò_ñÄò?ëDÎÄdï?üî__x0001_í?5cÚ³$ð?¶Y-Ï®¨ï?´ÑÞê_x0016_î?}÷R_x0001_ó?_x0016_Fûò¸ð?å 6vpñ?-Á²½ú6ð?Ñ-&amp;a{\ð?_x0013_3ò_x0017_Æê?äLQ ò?ñ5C0=ò?È¹ð?_x001F__x0001_Ã?Xï?d¸n_x000F_×øï?¯¡/^ñ?Â_x0003_ZU_x0001__x0005_ë?c{æõ0ñ?fB=Ða¹ð?_x0002__x0003_äj	È	ì?üôÍ«Eò?SVnx_x0003_Òî?*$éò_x0007_ð?þïd_x000E_Ôñ?§_x0002_³îì?ûô&amp;2	ò?¨Î_x000E_È=_x0001_ò?Í«Ã¼mï?¢_x000D__N]Éò? AÎôGò?èçc¡Mé?IL5Àò?H¶-_x0001_ï@ï?_x0015_'_x0008_å_x0002_ð?ö_x001A__x0017_/ûê?ú¼m_x001D__x0006_°ò?_x001B__x0016_Èw|í?_x0003__x001C_Ø_x0007__x0019_¥ð?{½Z]èÆë?\_x001A__x0008_¿±cï?#_x0016__x0003_Úzê?&amp;ßÁ_x0002_lÑî?PJÞ!ØÀì?Ël^6ÃÞò?·þÃ*)`ð?Íé8_x0013_Òõ?;_x0017_½F&lt;Dë?x:Ü´e}î?i)¤ .có?[=O^ð?±L;_x0001__x0005_¢ï?zq_y_x0018_ð?þ_x0014_êîpÈò?TC$&lt;Ð$ð?Q±b_x0008_'ì?_x0011_,ôJËMï?ã_x0018_û#Åì?Mø£4Vë?lÙÌ;jì?KEòößXð?yZ"_x0010_î?H-P_x0004_Zí?/j_x0005_Ìì·ó?þ}3_x001F_ë?kï½zò?ûÅ_x0018_zñ?"+k_x0003__x0004_ì?ô&gt;²R*ºë?E_x001A_àð?ÖU^b[Kð?ÿLAgÓ7é?ÈGHgªê?l¼ØU¯ð?_x0011_¹cãñ? ½­_x0019_±_x0001_í?¡ºªFóí?_x001A__x0001_ñâ;oð?ºjÚÕ¯}ð?_x0011_ñ_x0003_D÷_x0018_ï?_x0016_YX_x0002_Áî?å,Þ-$}ñ?_x000D_&gt;X1§_x0007_ð?_x0002__x0004__x001B_?Ç_x000E_êð?_x0019__x0014_)é,î?:_x001A__x000F_´_x0006_ò?)ÜÉ3Ìî?TÄÃ~îò?U_x0016_ezîiï?¶_x0018__x0015_;îÚñ?ü_x001C_Óé¥bí?·ç_x000C_Cñ?òÑ¾S^_x0001_ð?ÀÏWî?ùøûVû_x0007_ó?#íÎqæoó?Vf§1¶vì?fY©Yp¯ð?À/ihV_x0003_í?u	qí?8pJ¸=ôï?_x001B_wS`tì?5)&amp;_x001F_^$î?_x0008__x000C_îUÅ+ñ?6_x0015_Yûï?YÝ'2² é?$}_x000E__x000B_ñ?£_x0010_&gt;°ð?ÿó_x0017_lð?÷±å_x001B_í?yVFÙ_x0018_³í?E%qõî&amp;ï?c-§O-Vð?_x0018_Ê^SOæí?³+?¥_x0001__x0003_"dí?FûýÄ_x001D_­í?6é¼.Fî?àÞòàû,ò?_x0011_í_x0018__x0014_Ëþí?Æ_x001D_âì*¾ð?Ujüwä/î?ÕIÔÐì?è©¢Y_x001B_ð?âZC_x0017_ýÏð?w 1Õê?À_x0002__x0007_´-&lt;ì?´\Ê_x000E_²çì?	6_x000E__x0016_{%ì?¿â_x000F_×_x001B_Dó? ñXsÝ·è?·_x0007_ûXPcð?Çc¯¨ð?Ìr_x0007_ó2«ð?Øà«_x001C__x001E_¼ð?ëö'_x0019_röí?Q1_x0008_÷óð?H_x0012_IÎK`ó?"fknë?_x0018_YlS_x0017_ò?£ _x0003_º_x001D_`ò?Ð_x0015_Ùÿ.ií?)^]_x001C_xë?ºp8Ò!Tò?È¶_x0004_Å=ñ?½Ã®_x0014_4òñ?¨Ù7_x001E_ò?_x0002__x0004_Ú%âz½ï?RKeH¾î?^ï~S;ë??ÿño)gï?_x001F_ÓÌhÜSð?^gwHï?RåùÈ8í?¼Ü·_x0006_gmç?³DBäûzð?\À'mAð?Ê?B	î?ÛÚÚZtï?ã &amp;íé_x0003_ð?-&amp;õ§Jeò?zm¶64ªñ?B¾P:³Øð?ô_x0015_½]dÏò?¨_x001D_|$¡ñ?S_x0011_}Ðcí?H6_x0003_V`í?AÚÓÓ6ñ?7ò_x001E_è_x0017_0ò?"_x000B_ßï&amp;_x0018_ì?:¿_x000E_psí?àx_x0015_{_x0001_ê?ñeæñ?Çf&lt;_x0011_"í?ä¥Z}ì?Ïá_x0018_°úî?Þ¦6Á³ð?âÒâ/Xñ?øJ*\_x0001__x0002_+ñ??÷_x0003_ìî?'X»gî?ÉÐ_x0011_(ÍÍê?g_x0013_ùe	Ýï?v,g²ê?Ç¨&gt;["ò?¬F³"ò? )¨óLë?ÄVÚf_ï?_x0008_ûê¾$àí?üÃ²pÇOñ?Ì¾ÑÊZï?¾_x0002_:ï&gt;ï?yöÑs,î?_x000D__x001B_îè=ð?ÑY	á5ùï?¸¬Ùjlî?ì~¿y9eð?ÑÔö÷åé?éçTðÐì?f·._x0011_hê?`T9£ð?QÚD¨-¢ð?Z+èµ¨Cò?ìg cÂcî?õ/Rîð?ÈMQpü_x001D_ð?×/_x000D_dpð?M_x001A_8G+ôî?_x0007_øZªûLð?±~EÁ.øì?_x0004__x0005_ªr²_x001C_+í?_x000B__x0003_?ë?øÓÈê?ýlr8àÁð?¹	èÒ_x0007_1ò?áüw&gt;ì?®'~a}±ï?_x0006_4üß"Yò?ÑË.ì&lt;í?¼ÿ_x001E_ÞÉé?®X_x0007_8Ë_x001A_ð?º_x0001_Â&gt;bÃñ?¯±6 _x0004_nì?*è¨á,_x0016_ð?(#SéÞ ì?kæâA_x000D_ð?³ýµ¡K¸î?Ðß¯}ñ»ñ?w_ ¬¬Pñ?±_x0012_ìç]ð?cbø·_x0017_ò?È)Éô=¨ñ?Ô±@¬î?_x0007_ó(£8ó?ÚG_x001A_Mvë?.¾.sÓ!ë?ã__x0008_Åð?P_x0014_æW_x0002_ñ?üì_x0007_\_x001B_ñ?»õ¾¶¤ñ?ªeWië?HñÈ¨_x0001__x0003_ê_x0018_ñ?«¼Ê:ð?Ö_x000D_Þ_x001D_èî?òÖÏ¹ì?î]ç(zë?jHªÏÊó?¬N/ñi.ï?¸ïøá_x001C_ì?ÊÓ,'ë?É\_x0003_|Jåð?xnB¡wð?´JPÖ¤ï?Ïíeé _x0015_ð?B_x0016_x_x000B_î?ÊqwDÆéî?VÈÛOU´ï?öjcR|ñ?p_x000D__x0008__x0002__x0001__x001B_ò?iîyÿJð?B&amp;C;bð?³G_x0010_-Wó?§dïJð?Õðò	°Añ?¿_x0013_G6z6ë?[_x0003_bç_x000B_ë?ä×M[òò?7Ð÷Ið?ôéu_x0017_ó?_x0003__x0004_ÐüÃì?J^¬ãøñ?ú._x0011_/_x0008_é?¢´&gt;jVï?_x0001__x0005_OGM³ð?:ñèiï?lnB¼í?_x0004_î.øî/ó?þ_x0004_ ùß§î?iT_x0004_#êð?_x000B_wÌ_x0003_:Ýò?&gt;®?Ïªêê?10âÊËð?(T¬¹ñ?­5*|Ómð?n¤º_x0013_ê?Vñ?eHð?ÓÓ_x001B_¦Ið?/_x000E_þKØñ?ð±ØB½ôò?lTùpêVò?&amp;®©¢ªð?ì)î0%í?G_x0002_Z4®ï?¨áÄº.ñ?¡^¨&lt;.ï?&lt;*z+2ï?x_x0015_¶$|Aç?`9Û_x0001_6¿ñ?_x0010_7mýò?ò_x000F_uÈa&amp;ð?"î©8-gð?!c9)Õð?_x001B_4J_x0018_Âí?¡Êk_x001F_¦ð?å¿Sÿ_x0001__x0004_µãí?"L.1d_x0001_í?ÉV¹_x0005_ñ?3JÜ_x0012_/ð?2_x0016_áàè?Õ_x0016_SL=~ñ?Á_x0011_Ãloüì?ê%ñ³Íì?»2_x0007_$_x001E__x0012_ò?}«Rð?cHb`Óï?&lt;_x0013_§1ëë?ºèêð?hp1ö_ï?Z_x0018_u·_x0003_í?]WERÒ_x000E_ò?5³_x001A__x0004__x0013__x0018_í?Ô¬FµAò?_x0016_d²Âð?÷_x0004_Ü¯é{í?jkÇ`6î?_x001D_»IGÆò?ÔB_x000E_+¶dð?jÕFW#qñ?'Õ_x0002_`ð?§Ñÿâ´_x0011_ï?K1«æ=qî?§ù1ÀHYð?Ò_x000B_ 6(ð?Ùß:-xñ?"Új¤ë?®Ø÷_x000E_@¡é?_x0002__x0007_&amp;­ÆHð?L[_x0006_Z-ð?0ÝkËð?aÏ_x001F_#îì?ì\;+!ñ?JbX	_x0018_+ï?_x000E__x001A_úÿafð?©_x0015_ðÀlð?_x001B_7.h°í?*5_x001B_Zgì?ÖðÉZÕ_x0008_ë?L_x0016__x0014_`_x0012_ï?ÚyT_x0003_ñ?b_x0007_g[/ï?_x0005_ ýí?w9uÅFÁï?KW_x0004_ð?¬yÿ~_x0001_µð?("_x0011__x0010_e»ê?"_x0002_Æñ?c_x0013_¶gFò?y´dhxï?¶,_x0017_é?å´¼_x0013_^ï?Øo&lt;ß§ð?à¬ºyÌí?_rÓCw#í?_x0002_Ö&amp;_x001F_QÍñ?÷_x001E__x0005_¯7_x000B_ï?W|sN­î?.üÚbò?¤&amp;¯_x0002__x0005_þ«ï?_x0007_n0Zá©ï?ðlEÍª¼ï?[ç»6´ó?_x0015_°ï;£,ñ?6_x0005_£_x0015_ü\ì?×ÊÍáí?±éÂÜð?úµàõ(ï?4}JÓfñ?´Ö	¡lë?SßÔoÐñ??g9®jíð?q(z_x0001_ð?;¢#_x0004_[cò?H_x001A_¾¦cî?&gt;|ù7Ýð?TÏ»Y+ò?_x0018_ÏC&gt;ð?õµ­¤_x000E_ñ?û_uñ?`e_x0003_DJ_x001A_ê?äèÇU;Ué?_x0006_÷_x0014__x0017_áað?E&amp;¸ì?95d¢í?fÑz;Úð?Ì¦PX!¯ð?¶gè_x000F_Õð?UÔv&lt;{Zð?F_x0018_çÕ_x0013_ò?-@_x0007_Q£¡í?_x0002__x0003_PîùÊò ñ?Â¸TñÞï?µ^~²vð?=_x0007_ë£0.ñ?#:_êï?[dÐ*¶ï?\_x0001_ªì?¾_x0016_º¡ª¨î?ôßÜHDó?èO+&lt;_x0003_ñ?Ð\Jí{§ç?­Êp²_x001F_ùî?ª¹ªOï?×Ì.#RÖï?ú³_x001A__í?UÙ{[þï?_x0014_Q%\á¾î?MI_x0019_Xð?=×é3ºì?ø-¿¡7©í?ß`z=$Çñ?¨hYÉÕð?¸_x0003_HÈûò?Í_x001E_0sî?VP8ñî?_x0005_îfÔì?_x0014_öØ/Eò?ÆXë_x001C_Ñï?_x001A_Á!6õì?k#_x001E__x0017_#ô?Î_x0004_½ñî?¼ Vê_x0003__x0005_2í?ÜÛÄªñ?~~\ý&lt;è?_x0008_ÒÇZ¸zî?Ü_x0016_AÃÙMî?æ_x0002__x000F_ì?=2Wýüìì?_x0005_±i&gt;ñ?ÆE_x001E_6§^ð?ÀÏù_x001F_ëèë?QÛ©ôç?l}Ù9Ç ï?|_x0007__x000E__x000B_Öì?ù×VÓÅò?[Ã_x0006_}hBî?FÎJ_x0001__x0019_0ð?²²¢×Äñ?`êX_x0004_ì?)/Î·h8î?_x000C_Ç Ëzð?©÷Ü,,ò?6¢÷Q\?ó?Ã_x0010_»­;í?©;.ï?{ØûUoñð?*_x001E_1æ_x001F_Aò?Z_x001B_QÃ,í?JÅ ÄÞñ?_x0015_&lt;/DÞbò?Mé_x001E_¡ññ?¦[ðÏ¢ë?ÞÿëÕï?_x0002__x0005_ -©WMºí?ºU¹üç1è?PNL1­Vð?_x0012__x001F_î~Éî?Ðìw	}ò?¡¨¦9}Ñí?ü_x0006__x0017_ßh_x0004_ï?¥­5Xð?vf_x0003__x001A_Wñ?ð_x0016_l"*î?]ÉÔ«ñ?\_x0001_,¼.Ãò?F_x000C_UC_x001A_«ï?OZ_x0014_ñBRî?©óÓ¥ë?´ý_x0016_m|ð?Ë«0Èð?U±_x000F_ºjð?d¥³_x0007_î?zV¿Ø_x0004__x0001_ë?OÓØ_x0016_koï?ÓÖâÑë?[ýÍ¢R_x0002_ð?_x001F_+ÙÎ[ò?_x0004_:&gt;_x0003_Álò?'ÛfÑò?z_x0016_è;rí?äÖ_x001F_9_x0001__x0011_é?p_x0018_&lt;pòî?_x0007_Í_x001E_ÑÁ^í?_x000F_{BËò?\3#Ï_x0003__x0004_¨+ì?:p_x001D_i¦&lt;ò?Kç,%ñ?©æÆ³Nõñ?_x001B__x000B_¬¿rò?³Î/âùí? ,äõ@_x001B_ó?y_x0011_ã1ñ?_x001F_­ýUð¥ñ??Wyëåòð?_x0015_jÖFñ?_x0006_Säbá£ð?£_x0003_hÅ~_x0006_ï?_x0017_õ_x0005_þ:ñ?SÇp&lt;î?À;$CH[ï?f}D|mHí?ýí©_x000D_Zñ?/ü©Wñ?cLU_x0012_añ?_x0002_H¦tz_x0019_ð?_x001E_cÙ_x0015_'2ð?tJ|_x0001_fò?_x000E_CyK§¯ñ?ü±c_x0007_úñ?K{qÊoò?bX»véç?¡8îx/Ñë?uwáî?@¤.lì?Zæc3_x001F_@î?Ìé·tZ¿ò?</t>
  </si>
  <si>
    <t>dd4b833609f0382980eaa867ae77230f_x0001__x0004_-øÿNñ?PH®ÂåÆí?_x0016_õq1)ñ?W]xÒè?&lt;¼ú_x0010_Ãî?º_x001B__x0011__x0011_Eì?@Ä_x0012_°ì?_x0014_©õdÀð?/bò_x0003_Dð?=Üai/ñ?;|µnî?Q·mã@Dð?Î¡_x000B_ä	Þñ?Vih_x0015_#Lð?Û}ÍX_x0018_í?[á[þ`ð?_x001F_x¥§ñ?|{¸_x0015_ñ?Q_x0013__x0007_ë©_x001A_ñ?I_x0011_|»)´ñ?Û_x0011_Ñ_x001F_ _x0008_ñ?$ç"Á4	ð?_x001C_CB_x0010_9ôì?_x0002_±^8|ð?_x001F_ø·	_x0013_Éï?Ö_x0005__x0014__x0003_Eò?_x0019_þêuS[î?kr16Bñ?U¾Ï¿®ð?_x0005_è"_x001C_&amp;ð?ï¢:F{ñ?ô²¨ê_x0001__x0002__x0007_|ñ?qE_x0018_Ç_x001A__ò?_x0016_·_x001D__x0014_Ò*ð?:aa÷Ùî?_x001E_à_x001C__x0014_íñê?ÂJ%_x0006__x0017_ðè?ÂÂý8Xqò?À¬ÿ²¶Êñ?îH.zGí?çß=&lt;J_x001E_ñ?É~ÜGäð?K.®_x000D_è½ð?{¼ºUî? ÙÄ:4rò?ïÝí_x0002__x0008_î?ð¢\¼_x001A_î?Î)ùã÷ì?°ZRÀî_x001A_ñ?6_x0002_,2$Dï?á¡ï#Ué?_x0007_Ý¨_x0007_ï?þM2á_x0015_£ñ?¿ê[º6uð?ºÙÞOE_x0003_ò?Ç_x001E_8À_x000E_ò?êÎ¡_x0010_ð?àÒºP´î?1zöy_x0010_ñ?(×üíuØð?Ûm¸qí?#_x0016_.þÂì?_x0013_ª_x000D_ï«gð?_x0002__x0005_7ÂÖXÓì?Ñ_x0006_÷PxÈñ?2lçc¹¿í?þCÒ0¨_x000D_ð?Û_x0010_Õ¶´Êð?_x0008_Ím¼¨ñ?ÕÙ_x0008_Óì?Uø_x0001_®([ñ?ßs§gÎç?·_x0012_í_x0003_¨ò?¸_ª4aë?´=is_x0019_ï?¤=Jôe_x000D_ð?@¢Siuñ?:_x0018_®è)ð?\n_x0015__x001F_~ñ?è¬¨_x0007_#þñ?_x001B_Ék±_x0010_ð?_zþë@ßï?_x0001_vÐ;ð?Ðépa¹¶ñ?.W{Cvñ?Ìê*_x000B_kmò?n_x0015_z°ùì?È_x0004_§Áñ?vµ­(qï?_x0012_7s£:ð?Ä$Çk?ð?4a_x0012_g¡î?÷ ))¸î?_x0010__x001B_¬Hjò?g#³_x0018__x0005__x0006_?_x0013_î?1ûùÓ¸9ò?_x0010_Ícb[þò?&amp;~Î&amp;_x0005_ð?_x0011_°_x0014_â·5î?yöÅû_x0011_ê?ò_x001E_ )_x0010_'ò?É*o(_x0007_ñ?ÀuÖzCé?M_x0004_+_x0004__x001C_rð?m¯_x0005_)_x0006_ð?±Êø_x0001_b_x0002_ð?d(XXöºð?H}Ìï²ï?_x0014_«_x0003_ä-ñ?Ì_x0011__x001E__x000E_½ò?ælÁEÃð?òãu_x0006_s_x0017_ì?j_x0001__x0005__x0001_fó?b_x0011_{9_x0016_ð?PÞz_x0018_±Bì?K7ÿ1ó?©K°_x0003_ÅÅï?×ðïÿê?L°ÑYß_x001D_í?@(q ñ?ÈG÷.äeì?/Ð_x001D_·£ñ?z4r_x0008_Øñ?2ù}4í?( 	¯Ûì?Å_x0012_Èò?_x0002__x0003_{1RSKmï?I_x001B_¹_x001C_èð?_x001D_é_x0001_ôÍûï?ÍEx·âüë?ßª«º	ô?º°aäÍò?ê,vùÉÀð?ÆY¶"êò?_x0018_|Tsï?Îº_x001C_ë?_x0015_Êj¨ëð?©ö_x0004_Bð?_x000D_XlS óñ?¶(Câ Rï?@_x000F_Ú¾Ú*ñ?ÁH6Ìè?ìQP_x0008__x0011_*ñ?x²)ñØÑï?Ëf¢iÑ¢ð?Ì÷2_x000D_ò?¼_x000C__x001F_¼Ðë?&amp;¹ê_x000D_äò?÷·U Âë?j*u_x000E_ð?Õª6!C'î?ô³9½_x0013_ñ?Z¼qçB5í?;g_x0018_Ýüð?ü_x000F_­¸Àð?vÜXL´ôê?rÝ&lt;_x0011_{ð?Iì\Ç_x0001__x0002_5ùð?¤ëkÕ¯î?Éªï Ýë?'kÙfð?"àe¬hð?ýÎ6#ì?w?ZÂ_x001F_Cò?ø®°{î?ÕD$í?"_x000B_ø8ð?E3Í5b±ï?üD¢_x0007_ýê?a_x0015_#Áx_ð?ï_x000D_d_x0005_îÞî?÷§_x0001__x0008_Õ.é?ì¢Ý@Êñ?E,gÊÓ:ò?¾Ý`Ý'½î?_x0006_ó¥ì²_x0005_í?Ø­_x0007_|î-ð?¢_x0019_Àªñ?_x0017__x000D_÷ZLð?_x001C_­$mÓ è?Âÿ_x0010_pwàð?|~â6¤î?çMÈÖ_x0002_ð?;_x001B_(ò4sð?Å ä?ÿ%î?_x0002_È_q¯î?¡_x0013_«Höë?Öx_x001E_&lt;)ò?Mñ	Î ð?_x0002__x0003_ÃsBpsð?fW×ÔjÑð?_x0017_Ãv|ñ?_x0013_ x3ð?]5Sÿ2ñ?_x000E_â-_x0008_Rñ?_x0019__x0010_ýð?à@×Ã_x0008_áì?ä8'ûy&lt;ë?äíÄÌîñ?N_x000D_Çt&amp;Yð?¿_x0001_ÖÅ_x0004_Îñ?¸ÛôënLð?õ××"î?__x000C_Þ°Áî?Ï_x0005_·Ö_x000B_õð?e.v_x0008_ûî?Õc÷_x000E_Æò?_x001B__x0017__x000F_$qé?ms	ð?åY_x0011_Txäí?O§j£ð?Äýu_x001D_[ï?Àú·n4_x0004_æ?$Ì{FáOñ?ãÄëúSí?_x001F_¹Ó._x0013_íè?¤p&amp;_x001A_ï?Á§@9svð?eùDþÚî?Ó0'Ý«ð?C_x0007_£_x0006_	è²ð?EÌJ_x0005_Áí?Î¨_x001E_.Qí?u_x0014_&amp;ð?¿_x0015__x0004__rúð?aÍ:__x0003_Îí?ìº4Éï?_x0013_.&lt;kN¡ð?Íü¢ð_x0007_î?û`f¾í?r¾©ãð?Ö¼_x0001__x000D_/´î?_x0002_£Ø¾5Âð?&amp;óu_x0013_zí?_x0015_9_x0008_ò?Ç_x0011_~g~ñ?øPôjýð?5µQØBî?çÐ-lÔpð?Þìù_x001A_Ò4ñ?ÕÛ ;T§î?ºÉ%lî?_x000F__x0003_ùÕm_x0005_ñ?_x0013_skÏCñ?©#a_x000E_¯Ûð?If}J, î?ÁÙA\_x0003_ó?êb_x000F_FCò?_x001C_,í4Àê?è_x001A_0WÂï?S­¯0_x0010_ò? ÷_x000F_× :î?_x0001__x0003__x000E_mW[ìdí?]4_x000D_êå_x0011_ò?z_x001C_Ðð?_x0007_Ãðþî?_x0002__x0001__x0001__x0002__x0001__x0001__x0002__x0001__x0001__x0002__x0001__x0001_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 _x0002__x0001__x0001_¡_x0002__x0001__x0001_¢_x0002__x0001__x0001_£_x0002__x0001__x0001_¤_x0002__x0001__x0001_¥_x0002__x0001__x0001_¦_x0002__x0001__x0001_§_x0002__x0001__x0001_¨_x0002__x0001__x0001_©_x0002__x0001__x0001_ª_x0002__x0001__x0001_«_x0002__x0001__x0001_¬_x0002__x0001__x0001_­_x0002__x0001__x0001_®_x0002__x0001__x0001_¯_x0002__x0001__x0001_°_x0002__x0001__x0001_±_x0002__x0001__x0001_²_x0002__x0001__x0001_³_x0002__x0001__x0001_´_x0002__x0001__x0001_µ_x0002__x0001__x0001_¶_x0002__x0001__x0001_·_x0002__x0001__x0001__x0001__x0003_¸_x0002__x0001__x0001_¹_x0002__x0001__x0001_º_x0002__x0001__x0001_»_x0002__x0001__x0001_¼_x0002__x0001__x0001_½_x0002__x0001__x0001_¾_x0002__x0001__x0001_¿_x0002__x0001__x0001_À_x0002__x0001__x0001_Á_x0002__x0001__x0001_Â_x0002__x0001__x0001_Ã_x0002__x0001__x0001_Ä_x0002__x0001__x0001_Å_x0002__x0001__x0001_Æ_x0002__x0001__x0001_Ç_x0002__x0001__x0001_É_x0002__x0001__x0001_ýÿÿÿ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_x0002__x0001__x0001_Ø_x0002__x0001__x0001_Ù_x0002__x0001__x0001_Ú_x0002__x0001__x0001_Û_x0002__x0001__x0001_Ü_x0002__x0001__x0001_Ý_x0002__x0001__x0001_Þ_x0002__x0001__x0001_ß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_x0001__x0004_÷_x0002__x0001__x0001_ø_x0002__x0001__x0001_ù_x0002__x0001__x0001_ú_x0002__x0001__x0001_û_x0002__x0001__x0001_ü_x0002__x0001__x0001_ý_x0002__x0001__x0001_þ_x0002__x0001__x0001_ÿ_x0002__x0001__x0001__x0001__x0003__x0001__x0001_È]x¬á_x001E_ò?*»_x001A_@¹âò?{f¯ñ?Kÿì.¬Øî?5È¨vi@ï?PÌ1$ÁÀð?AVèv,iî?£2¶Kmbñ?_x0005_np	Hì?o#:íð?x_x0008__x0012_&lt;_x0013_­ï?k½5wwì?æÞ^Ð_x001D_ñ?B¥_x000C_jw^ñ?ªÍðæ"îì?y_x000F_.+Yóñ?W-¡J\Öï?¶¸»çáï?M_x0017_ãW_x0014_í?Õw_x0003_+Àð?ïí(j³ñ?¼tû®Bí?X½¬í_x001A_¶ð?feR(Éë?}f_x0015_Jºñ?.tÁ_x000E_î?&lt;(gà_x0001__x0002_5ð?_x0011_ã¶y_x001B_ì?®\Ä7Ò[ð?øc_x000E_Yñ?$¯_x0001_¬Éð?.p,-æ?BÕBIöeñ?_x0011_èknjtò?À_x0013_·pªªí?,Fîcêê?ù ¡À_x001B_¤î?Òå¼oÃÊï?Z¸Þ|Të?gæ»§0ï?t(I×þVì?Èl}Pßí?THp$î?l2ç_x0018_"=î?µ$5Á_x001F_Kð?«Ò³&lt;7Àî?­èjØ_x0003__x001E_ò?«_x001E_*Çå&gt;ë?eAêí~ì?'Ù²¡etì?ô«_x001F_*í?Å8®?Ìï?8Cd²+ò?ÚJáð}Ñî?LööY_x0006_í?-&amp;jºFñ?Ëm« ñ?×Âªa©é?_x0001__x0002_póµd_x0006_ë?n®¦aLcî?Ø»ð«_x000F_÷è?uÐ^î?xFvÅªð?O¶3f/-ñ?^7Uòtñ?4ö*]º_x001F_ò?³_x001F_i¥ÈÃï?Àeå¹ð?5¢6·Wð?ý¸sÓí?®0¢Ò°_x0016_ñ?4sy( uï?Âi_x0007_í?lä(Õ$ê?ñJ]êGê?3Öè_x0008_qñ?2Z9H®.ð?KVÂñ?®£­¢%í?7ÙgPf_x0003_ð?§T^Ó¢Üï?_x0002_Â%è_~ð?Z¼îõ[²ó? ÙTúÑè?îÏ©ªS_x000F_î?3"Ilì?j88p!8ì?N_x001B_Ksþ_ð?ôxRe¡ºñ?cýt_x0001__x0008_nªî?¸áPD°ò?&lt;PyÉè·î?]_x001D_±6ò?mÕ¶^_x0004_Úò?Ãe*#nÃñ?j_x0016_{"ßÍó?_x0003_H0qº_x0011_ð?îÙ_x000E_¶ê?åBïª¬î?Cjoñ?ôÐÄÉ±ñ?j¤ñ?6ÒA_x0011_í?_x000B_}ñ_x001E__x0015_ð?¼û.±#ì?Îó÷§Ô¥ï?Îü_x0006_=Ïí?_x0005__x0002_¾ñ¢î?_x000B__x0019_' 3ñ?¡j^%_x000B_Fò?]â{;ôÊò?Ö@Äðò?Í_x000B_y®î?]¢¬3@[ò?{&lt;_x0016_­ÔÛð?Ç_®G*Rñ?Ò_x0007_ô%_x0015_ñ?L©oµRàï?_x0002_¾ýÉ«ñ?âä&lt;ìË.ð?õ/X½_x0012_ð?_x0001__x0002_]5ÁIÛ}î?Vú!&amp;hì?ý oyñ?àØç_x0015__x0012_pñ?*KR'òð?$èÚ&gt;îQì?_x0003_j|&amp;«yð?gÞ_x000C_ÞÚî?Ä×©1ñ?_x0005_Ý_x0003_}_x0007_¾ï?ÀA_P×ñ?ê$~ÐBð?Áj_x000B_gêð?êS«¶bï?FÇym8Ùñ?Ód_x000E_$Àð?ç7Ò´_x0004_ì?÷´à÷ ýî?u_/iûní?û_x0015_ú_x0001__x0007_ò?öA2Xñ?hÑÐ&amp;_x0005_äî?8	ï×Ê9í?_x0004_%§Â^!ð?a?­_x0016_)_x001E_ï?¶èvP_x0006__x001B_ô?êø)Pp¢ð?=ÏdNµï?&amp;_x001C__x0006_U5ñ?H_x0008_¤!¾í?_x0016_ÕEf ­ì?îû_x0001__x0002_Äì?_x000D_B-_x0001_Øð?G¼_x001E_HSò?æ+ÎÜ¬Rñ?/ÿWî5õí?o± ¿(_x0011_ð?8[Ñ_x0001_ï?F_x000C_;_x0013_(_x0001_ð?èuC·ª_x0001_ð?_x0013_÷xyr_x0013_ð?WX_x0007_fì?çãðØÚñ?a	Q_x001D_°ñ?\£õ+ûï?.%;_x001F_ò+ð?e+._x0013_ø,ð?âÐµ_x000C_._x000F_í?_x0012_m/8Dëð?_x0015_]lBÇí?ÀñÕÂrî?¾ùc÷ ôê?ÅÕG_x001F_²ï?u¤H÷_x0003__x0013_ð?ÛY_x000E_þ{ë?FSõ|]Ìí?µGeÜózì?_x0016_é_x0012_ÄÎØì?wÂEégéð?MrR&gt;¦bñ?Â_x0005_@Éöï?¢R_x0017_Þfñ?_x000C_¨vëâ~ñ?_x0006__x0007_*ÓuXQnë?Ó­d!/Qð?ôØÒú­î?=f`_x0004_¤ï?­_x0005_èb@rð?÷³~_x0016_mî?ÕM_x0002_gø&gt;ñ?ÎÆºW3ó?_x0001_JóÄ_x000F_Íð?Üp_x0014_£_x0016__x0001_ë?þ0eFeÅð?Ò¥iCò_x0002_ó?¡(¥µì?Èÿ_x0006_bð?I^O¿Kò?UnÇGDÜë?]}_x0007_õd¼í?_x0018_×QVyí?PïÆ¾Y_x000E_î?-µ÷äãWñ?SAKG´ð?Û÷|_x0019_^Kî?W@±¥!ð?zTw×Oî?_x0018_âCr_x001A_í?ûS#|)é?ïÅÑ:î?H_x0006__x000C_ø.ï?.»_x001F_ÃÑ¸î?éýü#µøð?&amp;5_x0003_í?ÚÓÿ_x0001__x0002_lî?¬¶ï¤ð?è_x0001__x0017_uuið?éRGC6Æì?[|Ò_x000E_rfí?DuAâî?mK½º uð?z_x001A_U÷ûê?_x001B_ûýFá_x0010_ñ?yp²æ0ð?r«fx¼oë?.e¶õ}ð?­­_x0007_¬2Uñ?ö0±¦jÂð?_x000C_üíhßþð?É!bÐÈtí?XîQ$?î?ÖS¼kc¡ð?,uÖ¯Öì?Y1_x0002_5¤Èì?,_x0004_U	éeð?_x0005_UØ_x001A_ð_x0003_ó?­ðZøé?ºÏxh¶î?mË«cyì?.qÜÆë?ÞÚ¤4\í?_x000D_&amp;J©Wê?ÏG~Øë?sÑU_x0017_È7ð?XhÜ_x000D_ýÍì?¡ºÇä0°ï?_x0002__x0004_P_x001A_Õ1¬5î?ÃæC ð?å_x000D__x0008_ñ?"¼¡Âî?¾_x0005_å_x0015_Èð?^æÛhtï?_x0001_S£h«ôï?Á@Â_x001E_b_x0018_í?e-±:ð?½_x0014_puöñ? ^_x0005_&gt;¾Ùë?&amp;GÌ_x001F_	µì?¾!_x000E_¦Ýò?{¦_x000D_?ë?üsvÐ/Xé?êAóñ?HA_x0003_zè5ñ?ò_x000B_/_x0016_ ò?®ÅÊxî?*xÙlÓæí?. _x0004_^È±î?î¦_x000D_î7¯î?ÁÆ;\S_x0001_ï?T_x0010_±Èì?×F´&gt;¦î?ïú,_x0008_Àé?L²_x000B_ð?_x0018_gwÝ;úð?lq_x0001_¨Êrñ?¦÷9Ùx­í?Ý_x0004_ 1èî?©×ÔB_x0001__x0002_Æ#ð?ÒÍRÌc'ð?$_x0002_ßÉ¨í?T&gt; 2_x0016_ò?zÆ%_x000B_¥kí?mÚ³_x001F_ãhï? )\A-Lñ?Õðßvð?ª TXÖ&lt;ï?^ÓÓ÷uñ?Ô|¦¸ª©ï?SÉvq\-ð?&lt;°Lçï?rBôuoãî??t&lt;1ï?JÑa3«ùê?b_x0013_óø[ñ?Hküì?O_x000F_]_x0006_Ëï?Ò±ê_x0005_qó?ÆI+«í?ÙÀØsâð?~}	]ºê?¸F®¬ùî?|ü·ÅE­ê?zÏõ_x0017_8î?&gt;ÿ82wî?kËÎÅd$í?üôÙÛÜð?.2À&amp;î?Nñ_x0001__x0015_í?_x0013__x0017_\£2¾ë?_x0001__x0002_³ß¼S_ï?Èzìþï? b"_x000B_mì? þ²_x001C_«î?_x0012_ìÇÝë?¬Qr_x0012_¢ð?_x0018_ØÏ»_x0019_äñ?³ÞuÔºò?ñyD´_x0015_î?Ñ_x0019_N¤*ò?£ù½ãí?±&amp;×ó_x0007_î?	â3cÎòð?ÓY_x0015__x0008_5ð?qyX0ä1ñ?Lsø²Þð?¹ôØ_x000F_:ì?Àud¿ñ?Ñ{_x000D_A9_x000F_ï?{_x0017_ø_x0016_3ï?&amp;&gt;1ºí?PÂý5_x0007_ð?ø©èaUï? ${_x0015_í?L»Ê_x0011_¢ð?í_x000D_Aýì_x0003_ð?á~ õBð?Ng_x0001_&amp;Pï?k9Ò!¶í?HF7_x000C_õæé?_x0011_¢_x000F__b¢î?ÝÊU_x0003__x0006_äMé?GDï_x0003_¸_x0008_ð?ÍûÇ I¹ð?9ÓØú93ñ?Ù_x000E_¥)_x0019_Àí?_x001E_BÆÒ_x0005_ð?Æ_x0006_k4ò?ÊHÐÿ_x0008_ò?êÜ@Xë?ÎË´5mî?ôY"_x0012_Ë_x000E_ì?0ì_x000B_%·ì?_x0015_Mu	Dð?BÇ"_x0011_P¥ó?Äß^Þ\ð?g$õ,u.ò?9«X0^ï?ÌAô8í?»HºãÌê?úªgÒ_x0016_rì?cg_x000C__x0006_³í?ø=¹Iø_x0004_ò?×®õ¹Økî?.oÊbYì?&gt;I_x000E_£ñ?Æá·_x0001_uGð?_x0001_¯tz_x0018_î?å_x0002__x0002_X¢é?=_x0006_ÞÃ;ò?G_x0006__x0018_òî?B¤ìhò?Üd·æð?_x0004__x0005_ÐD_x0019_È_x0019_ð?:p_x000C_¿Jð?R}ñE¡fñ?&gt;÷ga\³ð?_x001E_êMÈð?#p&lt;°öNë??óN_x001D_8ð?_x0015_gþ4éí?:ÁÙ_x0015_Ðð?	ÉQ_x001B_bñ?À¢}9_x0001_éî?2ò_x0005_¬6Yó?i]ÍgNBô?%ô'Õ[.í?o§ä³ê?þóëIÑì?M_x0012_;Ò_x0011_Âî?¦¦ë?ÞÍ^¦õì?(´Â_x0003_ÕUí?®Þ_x0002_ëN¬ç?ï_x0004_ ÓT*ñ?M§_x0016_=_x0013_ï?¹P³©Àßð?[ÂvÆbð?H__x0003_ÉYê?úÆ9î?ü¾ê_x0011_×Çî?òî Rî?àzÌá¡ï?_x0013_gÑÁnñ?&amp;è`&lt;_x0001__x0003_Ð%ð?D¹/Êdlë?R_x0010__x000D_/_x000C_9é?_x0013_´_x0010_ÇoUò?ÂC_x001A_d_x001C__x0011_í?D-£B¥ï?cùÁeî?ödÄNå?vfÑú$`ï?¶ÌhÓñ?¿ãÛj_x0015_í?ÎGà/Ì£ñ?¹ODweÉí?_x000D__x0013_½I_x0005_ûì?1ÍÀR¥ºð?²µ_x0005_0vJí?òx©_x0019_¹î?dYK3×í?áP+ÔÈZï?_x001F_}_x0017_s_x0001_kò?¯_x000E_ý5Mî?&amp;Å#§Ê¶ë?ORE_x0001__x001F_Jò?Ó+gMï?cî}Swð?²¹õò?pgBCð?å	òjï?_x0011_ÞÍ%¾gñ?·æ_x0002_ïï?_x0013_¹å_x0004__x0007_î?Òì_x0019_NÙð?_x0003__x0004_®_x001C_«£Ëò?0N4_x0019_Ùê?®DÆø-:í?(ÊÖéw_x0006_ï?²_x000D_îD4ì?®R.ø?ò?Äî_x0011__x001C_-í?_x000D_r_x0014_@Âï?_x001E_Ëo¨ìñ?è]?kì?R!8eÊì?_x0008_s_x001D_z^ò?$Îû°ªßê?%_x0005_´0©´ð?³_x0004_¤ø8ò?,.ã)µè?n±~Ù"Ïñ?_x0011_ÁéFgï?YÂ_x0002_sÜwð?iôn®ëð?HÆ^jí ô?Ú¶Q¹_x001A_9ð?_x000D_ªçßî?&amp;_x000E_&gt;Þ"2ç?ÁÀ_x0001__x0007_÷î?FÔ_x001F_&gt;9ò?í][_x0015_ð?93Fý´uì?[7*_x000F_tï?îºvÑ\`ð?OfÎTIì?sÜ_x0004__x0006_J·î?_x0014_z¢-DJï?+¾§Xî?5$7¾¤_x000C_ì?kãWùªð?_x0004_U*¥_x0001_ê?hL_x000B_[_x0001_ñ?éÎGàð?_x0004_ù_x0006_$ÐÌì?EN_x0014_7hð?¥hÝÁÔ»ì?§èèJtô?iFXWIlï?¦P0ðyÑñ?R»³´¢ó?ú_x001A__x001B_ÂýÝð?xwDÌ_x0005_í?Þ¿ðlÒúð?-é_x0003__x000C_ñ?_x0017_nFGÝIô?¤S2_x000D_ì?5CZm«ìî?_x0002_C¹öFðò?G#_x0002_ë;°ð?ò¹Eõ §í?Ð]ocHÇí?ÖÜÕ_x0001_»çð?Èó§L¨Vï?e	_x0005_Õ_x0008_¤ë?ÚÕsê%ï?½ü¥í?ü_x0014_Åû3Ãï?_x0002__x0003__x001A_.oÛï?iJ_x0002_¿_x0007_ó?TÝdã_x0019_òô?BàÍð©Mð?ÉQEÚßXò?à-_x0005_qgí?_x001D_ªÆ_x0012__x0005_àí?FR_x000B_ôÞð?_x000D_a"Ê¨_x0013_ð?°KÍaG.ï?Å_x0008_i|×í?£­nG#ò?_x0003_ÒÚàñ?w«øtéï?Dçgllñ?Oh_x001B_:_x001F_ò?ÅL_x0013_©Åî?ø_x000C_¼vhð?êªkú ýð?­Uý³_x001D_Öí?ô_x0008_é¸þñ?l£n#î?ïr¾¡öð?_x001C_zí$Æ&lt;ñ?xÂøÔ	ñ?_x0014_wmò?84&amp;ÓêCò?Bj ¬Ózò?t_Ü_x0017__x0003_ò?®îîñ4¾ñ?\_x001C_se_x0001__x0001_í?Q_x0011_W_x0012__x0003__x0004__x000C_þî?&lt;â3_x000C_¨2ñ?):\Èêñ?ÓúS_x0008_D1ð?¡ð_x000C__x0016_2Òñ?ÚB~}ì?ÒÕ´pð?gd_x000C__x001C_Á¯ê?=£(T¬ñ?^)t¯	mé?ÎíÁ¨_x0017_uî?,÷X Rhò?|+@NÜ#ï?Å_x0014__x001B_&gt;_x001D_í?¨jKrºí?J_x0002_ÂhÝð?RvN´lï?_x001A_Ör/Uð?Ú_x000D_Þ¦¾`ò?×]³cfÁí?à2;¯ùoð?J]¯*o_x0018_ô?³ó[Ìò?0ä#½_x0017_ð?Ãw_x0008_W_x000D_Bð?ÅÉ%Zÿ£ð?ÈOôá¿ì?_x0001_Í_x0008__|'ì?Î_x001E_/å"í?ò«_x000C_¸Çï?Âñ¬»ñ?_x001A_ò_x0013_Tíì?_x0001__x0002_]_x0006_ÓÆQíð?{6_x001B_üC-í?_x0014_S__x0002_î?_x000C__x001C__x0013_i|í?¦Ò_x0004__x0010_Öî?hëht?ñ?µ_x0010_$ø9_x0014_ð?únýÃJÿê?&amp;{ñ_x0005__x001C_~í?}ã0%ð?T¼D«2_x001A_ñ?Ò«;ðÄ¹ò?&lt;EÝ¨í?Ú_x001B_­Çð?_x0002_ÿ&gt;YÍñ?ÎcÃ¾{îí?v2_x000D__x001D_oÕî?þ,8,ð?;_x0019_Íð?hÌåÝHð?¯:9]ìë?lèG(í?C_x001E_ÐD_x000B__x0019_ñ?³¡»7ô?ÀÂ_x0019_þ'Ið?Îã¤Üñ?Q]l´_x0002_6ï?n-_x0006_«¥Lò?ÈnI%£Ìï?eé_x001E_Þz ò?°Iµñ?|_x000E__x0001__x0002_Ûì?R¥_x0001__x0015__x0017_ñ?L_x0017_ÝÒýCò?F_x0018__x000E_Þ_x001A_¹ñ?k¦_x001D_l	"ñ?»:¡_x0005_gë?_x000E_ËuÈið?ØÏînñ?2*í_x001D__x0014_Úí?}ý¡_x0018_k¾ð?½!Ql}ð?_x001C_æ5tdÎï?-k¯lï?&amp;TJ_x0010_~_x001F_î?F&gt;újúðé?BöÂñ?_x001B_e:öZñ?_x0007_Ì4^qð?_x001F_#LØ,ò?)É	%î?á&lt;o&lt;!ñ?½_x0005_ëIñ?/whB¼î?,ËÈòTXð?Hq®ê/ó?9_x0011_ÃþNUð?t&lt;_x000D_&amp;È_ñ?".ãXð?_x0001_´_x000B_]Ië?Ï¿@8Uð?æ$,l_x0016_xñ?_x0019_3¶ùûÓð?_x0002__x0003_#"ä_x0018_ð?b]±c	_x0004_ñ?È±Êc|ð? !õdí?_x0001_­þc{fî?\|_¢?ñ?j[©soï?»î¸3&amp;yí?­&gt;]}_x0015_ñ?4rÚb{ð?A¾_x000C_s7_x0019_ó?:_x001A_66_x001D_ñ?9ÀÒ¤[ò?Ô_x0003__x0004_d_x0011_|ê?è_x000D_~	rí?O¶_x0015_8&amp;ñ?ãTT¼ùÎî?Àj´Ye(ó?;!Hgð?&lt;l:f@ð?·®.ò=Gó?ÕÉ-öî?s¤_x0018_ëLañ?_x000C_)³T`ë?Õc_x0019_%»ï?%U*_x001F_q²é?is¶áVAð?­Æ{a)ñ?~%9{Úð?{Ò_x0016__x0014_ð?ÔR_x0011_fhî?_x0003__x001E_Á_x0003__x0008_e_x0008_ñ?ì3]xåì?º#Ñxñ?n_x0019_Ü_x001F_¤tð?PäÂh_x000D_î?,_x0017_ßÇ_x0014_î?&amp;¦)§_x0012_Èê?Î_x0002_ßè 7ò?¼P|Áöñ?LÇ¯$_x0001_éò?MÊmò?ï3_x0003_¨cë?_x0010__x001A_×I$¦ñ?6_x0012_õFúJì?_x0008_ü_x0004_0ÿñ?`_x0003_­!Jð?Í_x0017_±È£ ñ?_x000B_	ÿP#kî?Ä»óû@_x0019_ò?-ãO¨7pï?ñÓÕô&lt;¤ì?Bs_x001E__x0004_h_x0005_í?_x0018__x0003_¢z´ë?Çð£Vñ?ù_x0007_nÚKîí?ûIß¶'Îí?ÛX'ÿ_x0015_î?`¡×ú)ï?&lt;jüÇ_x0006_ó?_x000D_q[Kæí?'®Lë$ñ?*_x001D_ ËÎ3ñ?_x0002__x0003_EwæØg,ð?Î_x0011__x0006_,:_x000F_ñ?:¨oÈ©Vð?{øÆÍûì? hâ§_x0007_ï?n_x0014_1Xñ?67Üéð?¿o¸³ó?0Ç_x0019_g&gt;ð?_x001B_m6_x000C_í?æÞâ4Ë_x0010_ò?_x000D_³¼åL_x0018_ò?_x0002_Ké6 1ñ?B_x0013__x000D_ß%_x0018_ñ?²sðÉ®_x000C_ð?t¤ËõBì?C»Vyæñ?_x0007__x0002_b¡Óí?WÚ2Jóò?._x0003_Ã`í?NöÆ'í?L=í_x0003_W"ï?òÿ¢2í? _x000E_6ô$çó?4t¤r-6ñ?^÷þæ%¯ñ?_x001E_&lt;m×_x0001_ï?_x0008_Ó@¤}ì?_x0015_lÿÞÉ°ð?Ú6Íno9ï?$umfjñ?púñL_x0001__x0004__x0010_âé?_x0016_GÙÀ8mñ?ð0yæOò?)&amp;mÓiï?µA¨,Ìñ?'0á}ó´î?öjù_x001D_í?_x000D__x000C_æ'³½ð?.ý:Ä+ñ?)ªrPÙ¾î?@#§û&lt;ò?] Â§¼®ï?¥ÓûR_x0004_ô?Ü^»ÑÅê?'Ùl_x0015_Hï?FÓziÚÃî?è¶;°_x000B_ò?m×\_x0003_K_ð?BÀ3~y_x0010_ó?8sÞ7Ñî?æ8ýOäï?Ùbäë?Ö£_x0012_Øì?_x0005_©+ÊsZë?àíÞ×Óñ?°ÿíÌ°î?V¹ù5ZDí?²rç_x0002_Ñê?¶Ê_x0019_ÿð?:íáí¾ò?\`Ù_x000F_á~ð?â_x000B__x001A_\÷_x0005_ó?_x0002__x0006_ÂNJeÕò?R1Eì?nøh_x0019_º¥ò?!áÓ¤8(ï?¡z÷Ðy?ð?ÃD=;íñ?bäuÏìQð?_x0014_-¦yü×ê?3ÁÎnª®ì?ê)b_x0001_nMî?ÁvQðÚï?`yZé¬ì?ù_x0008__x0006__x0010_Fjì?eÉu_x0012_+õï?VdË_x0005_=_x0003_ñ?¯¾_x001F_m0î?þ©FÅ_x000B_ï?XÑÝ	ð?÷·D³ï×î?æ"_x000D_v5ñ?À§ßyÂ_x001B_í?ù¶¿Á×ï?Õ{Z+êÂï?NFF´_x001D_î?.­¼¼µð?ÊújÂx_x001E_ï?_x001A_¥Ã%Ví?@`ö\)ªñ?èÓÈð?þ¦I_x0004_ªð?_x0010_Æ-¡ñ?yÆ¨ý_x0001__x0003_)	í?j_x0008_R½&amp;é?bµ2fÞÌð?Q_x0011__amwñ?ð'ÈpÕÑî?]£û__x000C_í?\¥&amp;_x0012_rð?¯ß@9ñ?f$_x001D__x000C_¾ò?Ñyô&amp;±ð?%Ö¤_x000B_áªï?_x0006_#|À,î?h§{¼-ò?_x0012_Ö¬õ²î?üÇè¹Îlñ?|¡_x0005_ñ?Æ§*_x0018_á@ì?ö_x001A_SV@Bñ?±Ô_x0019_±aï?_x001F_ò_x0017_ökï?5_x0012_ï_x001B__x001C_ï?`w}´í?_x0003_M,y/ð?~Äf	â;ñ?r÷_x0014__x000B_Å©ð?c_x0010_lØïí?ËÆë:kï?YÈ_x0002_^'ï?ÀF$Û·-î?_x0019_ÞG_x0002_Âì?×_x0018_c_x0017_ê?jfC_x000F_&amp;kë?_x0001__x0003_FXÙaÚì?â¹~±æ_x001C_ð?¢QÁú_x0003_ð?@»'Àï_x0014_ð??IÂ_x0005_f@ð?_x0001_µD¦¡Dñ?Wpà/ñ?g8RÞVuð?w è¿"Ãð?4_x0002_iÙíï?kø	ëã_x000C_ð?1³Õ[ï?Ö[vdÁò?_x001C_7õÛe&gt;ñ?&lt;ü2ð?,_x001A_wë?Æ¦©iÿí?6Jý¼ÇMï?_x001C_óß"µúï?*ÝJAF2ð?Yð,Î"rð?5)powò?$_x0004_&gt;0u-î? x¦_x000F_ê?_x0012_ÀÄÄpðð?WÓÈ_x0018_·ï?_x000C_" 7gñ?Þª_x0003_að?»_x0007_A2_x0015_tð?.|Lß`¯ñ?ØÓBò?_6(Û_x0004__x0005_±_x0006_ð?_x0002_é_x0016_aZtë?1Áhà9î?a_x000B_ÿV_x0019_ï?;+ù_x001A_\ï?s_x000B__x0017_P´4ð?ðfÏ_x0018_ñ?À_x0010_­CÛð?&gt;ME__x0002_ì?-Sr ú_x0003_ñ?@W	­¸;í?*,ÁêaLð?´_x0004_»1L2ï?8Ò¸Wþüï?êL_x0010_gê¤ñ?p_x0015_ádñ?Â¦¹ÈO®ð?_x0002__x0012_$_x0012_8ãò?Â}¸àceð?æÌÍØ_x0018_Aë?ÄÖDæòñ?±³Qßï?T«²²_x0011_ç?_x0001_ýÄUSÓê?!¡Fð?vcRÖçï?¡_x0007_eõñ?&lt;WG&gt;Àð?#_x000F_Õî?:±×_x000F_?Yð?_x001A_oÆW_x0013_Nê?qSAÄ}ì?_x0001__x0002_é²Ö²Nî?è©_x001C_ÙÃùï?©¾ûàÏÃí?&lt;{_x0011_Ií?T_x0007_ëµð?¢_x0018_;L_x0017_¢ñ?hÕ×_x0004_í@ò?0|_x001A__x001C_å_x0014_ë?|(_x0003__x000B_§ð?4Îði«#í?ï´,gáQí?_x000E_WS4í?_x001E_ûi-µò?+'î&gt;oñ?ÉâC_x0005_aSð?zJ°Òó?_x0004__x000D__x0015_ÈF¤ê?&lt;©É_x0001_,_x000F_ï? úÐ~ë?_x000C_ûG9qî?0Uìáé_x0012_ì?K`Á_x000D_m.ñ?43Ì_x000D_ö_x001F_ë?"ðÞ_x0010_Üôì?æhÎ_x0010_áî?ÄuÍá	Nó?ÖA®_x0014__x0010_é?_x000B_Êæ§Ãí?_x0002_ÿhÈ°î?,ààö_x000E_ò?_x0010_ùá_x000D_Þ,ï?ÅtÞ_x0001__x0002__x0012_Áï?.¢åüí?î¢¡a	÷ç?F	ëº_x0008_ò?³qð|_x000D_Zò?cñê?Ü_x0003_~_x0013_ò?Üä3_x0017_ó?½_x000F__x000B_X_x0001_ïð?µ%0ý¸Ôî?ánµ´ûòð?&amp;Èªú#Oï?ÏsU¶Oï?_x0002_ìy;^ò?_x0016_ë3_x0004_´®ó?+_x0014_ÕGí?Ã'Q =vñ?Ò3C6?²î?ø_x000C__x0006_ÈA½ð?FÚc_x000E__x0006_ñ?ÐT£Þgî?__x0001_0_x0019_@æ?o_x0002_\á^ð?*_x0012_æ0æî?rR-_x0018_LÎò?¼r_x0006_¶nÝí?_x001A__x001A_Û)Z3î?Ár«áÏxë?L¶DúHò?*l¤Ñ¹8ï?UÛ_x0019_y$ó?ä­jV=ð?_x0001__x0003__x0006_gOìUÄï?_x0018__x0001_VªÊ_x0017_ð?6è_ëä4ï?î­6&lt;Tð?*îxÙø?ï?ö4H3.wï?­n.3Ûäð?{9Þ÷ë?_x0017__x0001_H[_x000D_ð?¸_x0010_NzFwð?VþÍ_x0014_Bñ?_x0004_¨Ôåêë?Àü7^»ñ?I_x001F_#/Èðë?jWÈZ©ì?®@Ydç î?ö#;¤yÈî?yó¦Àð?h_x001A_²Ì_x0017_cï?z/Õ_x0015_#Að?©½Êçºì?v¬_x0002_Èñ?RO8Ô«ð?n_¡*Ìþï?9+õ¬î?Â±"èò?_x0018_y_x0018_@À_x001C_ð?l)%-ñ?_x000E_zâP_x000B_:ð?·_x0002_ÕóÉ"ò?Ãâ½	cï?¤À_x0002__x0003_îð?ôAÌdï?ñKÆÝÕ4ð?_x001E_©Ò5_x000D__x0012_ì?WÇAð?;ÚÓ"@í?ùãº­·ñ?¤¤Ã_x000E_$íí?ø|w¦_x001F_©ñ?_x000D_D_x000B_	ï?_x0001_­iÅÄí?_x001E_ì'y ð?/ç+ô?æ?%_x001C_Lî?+{®Î¸´î?ª_x0017_b¹_x000D_ò?_x000C_d¤~Ä_í?ãÇ0·àò?ñlKw_x0006_/ñ?Ë_x0018_@_x0017_ê_x000D_ñ?aZ_µ[àî?þÈm%}_x001F_ï?M@:_x000C_×^ï?È_x0004_±µ|ûð?÷|C&amp;©ï?4Õ!æu_x000B_í?´æ_x000F_ø]£î?_x0018_)Û!eî?@_x0008__$_x0001_Àð?ªà0þûð?wKkL&gt;ò?Æ'ªMî?_x0002__x0004_$»z_x0001_Óæð?DÔ?î/Iî?à½Fõî?&lt;DÁð?_x0003_y_x000D_³rëî?T?=1X`î?,­¼_x0019__x001C_Rî?;HìäÉ¶î?sIýûoKó?§\|iò?Ív0	Û®ð?_x000C_#_x000D_ÜU	î?×uÀ_x001A_úð?Z,_x0017__x0005_Øë?á_å×Öê?¶|_x0001_6½|ð?_x001A__x0017_.|Üî?C_x0019__7º_x001A_ï?D²	Bî?_¢æxAMç?Mç#ä_x000F_öï?_x0005_Ëý_x0018__x0001_±ð?¸G_x001B_Rôñ?ÁìÂ_x000C_Oô?ù®Øºí_x000E_ì?_x000F_V*ùåôë?1_x000E_]zKì?VÄÁ-_x0012_ð?¤aùÛ_x0016_ì?xb_x000E_J_x001E_þð?Ô_ù_x0002_ð?ÀºÀs_x0004__x000B_©*ó?o_x0011__x000C_sÒì?= ÒÉÄlí?_x001C_h]víï?_x0001__x0010_ |ï?fZ¼zªô?j_x000D_cÉZøð?¡UH²¥ñ?¡Äþté?S_x0008_a_x0001_·öð?èùúÒ/«ð?Ùò_x0006_Üh¡ì?¦Ö_x0016_5_x0007__x0004_ñ?Ì_x0012_Åjð?°Vl_x000C_Eì?åáì,Þyð?^cMn¤ð?ä+Ö_x0015_@ð?Æô_x0018_"_x0002_ò?¡ïc[ë?C£äî?Ûx¥-_x0008_í?zó_x0015_m	_ñ?j_x0005_JPAOñ?_x0003_©t:¯¬í?¢ñ#Ïðï?ß ÷þbñ?1¶0uJñ?'_x000D_ _x0005_fò?O&gt;+Æ&gt;:ð?5tô&gt;¥Ùï?_x0003_#_x0015_lï?_x0001__x0002_ô_x000D_!W@0ð?N±w_x001C_Vì?)`rÝ7ì?^_x000D__x0005_°Àò?,¯_x0006_¹_x000C_ñ?UºAIVï?Ã+ðlPë?Ê_x0010_só_x0005__x0007_î?ð e¨î?_x0002_pr_x0012_ï?Áî\¿nð?_x001F_-ûxï?Ú0)_x0004_hð?xî±Zýì?6G·Êñ?¾(K»Üð?_x0004_Â øº;ð?lVF è?aGKÞìì?	òBß}ñ?XÔë_x0015_B_x001F_í?Ò_x0007_ûjrð?'#nÆLð?òÀxà¨ê?º_x0014_EK_x001D_ò?uAÝ_x0008_Eñ?Àï¢Æì?_x0007_êÇQ_x000C_wí?eæì.Oó?bá%!Ùð?4Â[{s3ó?*Á¢p_x0001__x0002_GMð?_x0012_À;Kð?÷¤üjð?{´ZY¤ïï?i-_x0005_ëñ?°µ#D_x0004_ñ?¸ä¯êüRð?möJî?_x0002_ÝÍ°¶î?[\¯®ï?`á1_x0019_½ê?¼ÇVÅï?ý!Ä`í~ï?(£Òeüð?|ã°Jæ?íáaA£*ñ?¿×áhðKð?_x001B_yBã|Xñ?T_x001C_ò_x0003_|Ìñ?3º¿_x000D_a*ð?z_x000F_¹Ë_x000E_ð?[´ÆTºÅî?n_x0005_t$ò?ÉïÔ½ð?Å_x0011_)ð8ð?FÇs+Ù_x001B_ñ?×òëHG¢í?tí§(ûð?Çrj¾æë?p¡þççñ?ÿù±[Ô£ê?,k{î¼_x0013_ñ?_x0001__x0002_uU¯_x0017_ß_x001E_ñ?m_x001E_ÎÃp_x0004_ð?+qfv¬Äñ?;8 Ãñ@ê?XFÀREï?FÆ_x0004_Õ_x0016_¤ï?´_x0018_H¾®ð?Dgl­eiî?ÚïgÒ#©ð?ÇòÁÊð?_x0019_g_x0019_ùCð?²Z1_x000E_XFò?Îh`Øâñ?8¶`Þª§ñ?Ã:_x000C_¥üäê?++¸í?EP[ ª¢ï?_x001B_¾Y7õï?_x000B_ð*D_x001F_ï?_x0017_±4¯_x0007_dï?_x0019_¸YÝèë?`5{Ô¸éî?~Üé_x0011_î?_x0001__x000D__x000D_ûÔÀó?å6'ùßGñ?À_x0008_dõB+ò?9JN_x0013_¸ì?·Í¼tÙð?þñU9«Wî?þ!	ú_x001E_ñ?A`_x000D_f=àñ?|_x0005__­	_x000C_Ö5ð?ïð{Ât\ñ?ÇÁP:¦ò?_x001C_CÌÚç_x0007_ð?)&amp;ñ)ÐUñ?î©ö¢(õî?Þn_úï?ýÊ-_x0001__x0008_[ì?ë£Ú_x0006_(ì?»ò01ð?JPY­_x0013_ë?¶s9)_x0005_é?_x001F_Ç(ª_x000F_|ó?Õ_x000D_7y¬ð?_x001C_PÚÑxàï?+_x0019_½Ðý_x001F_í?®9­Çº±í?._x0003_é{ð?uºnáð?D_x001B_ÓÇï?L_x001B_·.o_x0004_ò?_x000C_ÌCú¸ì?S_x000F_ç_x000B_Êí?]_x0016_Úòfð?_x0002__x0003_ÑqnÍò?&gt;µ°þÇí?ï÷SåGò?ÀK_x000D_õ$Ëñ?_x0016_È°_x0001_t*ì?¹#bbéê?7$4È7_x001F_ñ?9Màsò?_x0002__x0003_]]fhoyï?xx_x0015_1ùí?+Ðï_x0018__¬é?ä_x0005_?sð?º_x001E_!_x0005_¬î?RÞdB_x001B_?î?mõs_x000B_Oyð?o_x000D_O_x0008_Óñ?eAExÔlð?qý&lt;Ðí?MKIW)7ï?&gt;iÕØ_x001E_ï?½ì]ÏJò?Ïë¡Ä|Üí?zÄ¢Øð?LäT´Aó?¾Y_x0014_w Èð?¡[D_x0013_#ñ?ßßT@ÞXñ?¼(:eó?¬ÒÃb_x0001_Îë?_x0018_0_x001C_Kyé?däP½í?ÚøÓ6E+ð?]¾_x000B_Ndì?_x0013__x001C_q2pð?Df¿ñ?W_x0017__x0015_Çþ_x0002_ò?Í¹ui&amp;èï?Ä£èÞ(_x0001_ñ?ÒÛ_x001F_üÃð?&lt;mvK_x0003__x0004_Â!ò?á_x0017_w¶üð?¿_x0015_¾_x0016_Ýí?%_x001B_Ã´ÿì?_x0012__x0017_®MÊëñ?ñ_x0015_;@Ëí?-w&amp;RWð?4_x0003__x0011_¹Ôò?_x0004_=4òí_x0002_ï?_x000D_fVåèÛê?¹åkOð?_x0005_m¥~ð?ú:¸w_x001C_Æð?zM¦+6í?ní:ÀØ0î?«_x0008_}KüÃî?r½|:_x0017_aò?Ý¬boEî?r.­ü¬ð?ÈS_x0012_]ð?ºJâù_x000E_ï?_x0008_Ù¼ob&lt;ï?f°»Î~aé?ÐdÀ_x0017_î?R_x0015__x0008_Ò&amp;|ñ?§_x0010_Bòð?þ½6_x0007_*+î?nÐÓCÐÒð?ÿï_x0015_á_x0005_§ì?_x001E_	xª	_í?_x0001__x0014_·Rí?X7=_x0017__x0017_5ñ?_x0001__x0003_'á_x000E_Xîyï?Í_x0006_ÄOOì?Ûñ_x0011_ñ?_x0008__x001A__x0017_cîÔì?]_x001C_G­æÐð?Ä\§[`ð?_x0002__x0016_"!ªð?_x0019_&amp;ä{ú½ò?ú;_x0015_qòí?=/CS_x0011_ï?óhDªKÓí?uLT¶µ#ó?0p_x0019_3_x000B_ï? 8/M*í?²ì÷Þuï?PR¨²[»í?-vÉ_x0008_ñ?S_x0016_=_x001E_^ò?Äb_x0010_íÂAò?z#_x0013_ñ_x0012_.ó?	¯å4¼ì?"J¢YË¼ñ?'_x0006_þÄ½î?_t$_x001B_¡ô?Ô\	ÁWò?A«jªî?ª(Ò+_x001C_õì?X-l,'í?û¿»Óp?ï?²¶}ôðÝí?_x0003__x0008_Ï«îë?bR²±_x0001__x0002_Õ¿ë?ÐgAeC¶ð?BÃ¦L±ð?ë`2_x0011_2Çò?õ`5ydaê?§S__x0001_·Qð?J_x0005_3X_x0005_Vð?ëº¶ö¿_x0007_ñ?i¤_x001A_xÊï?~Ûé{_x0016_Eë?#YVgí?©Á«&gt;¨ð?_x0005_É4×_x0018__x0005_ò?®$F/_x0017_*ï?½»ÝÏv(î?CXöJRë?ä³W\òÁò?èàøvG¹í?_x000D_øOØDò?Þ¼´7_x0008_ê?~_x0008_õÁ_x001A_ñ?GäÜA_x0008_ë?h_x0016_¸_x001B_yî?\!|(&amp; î?b(I¯þð?BJÍõ_x0007_ñ?Wk_x0018_XÀï?Ü¬¨Bç4ò?7-_x000D_sï?_x0014_ÃPd_x0014_ð?õl0F_x0007_Tê?FEã_x0019_vjë?_x0003__x0004_äéhì&lt;Gî?2mÍç_x0015_ñ?r_x001F_h[r_x0018_ò?M&lt;_x0016__x0001__x0006_dî?ÔrÁûBHð?&gt;_x000F_Lìr_x000B_ï?|ábí?_x0003_\aNµæ?edø_x001A_ì?üÁ=-_x0012_ó?»º-öaì?l¤RÓ}ñ?Pù5IÙî?ið~;c+ï?Ë_¨_x001D_1ð?°s_x0001_æ!ê?æª?µ@­ì?yÄ!)B6ð?¡xÆ«PÍí?v»}_x001B_Ûÿî?QXºSð?&gt;U¹Ê~ôí?Îî±Åóí?_x0003_Òn´æì?ìGÌ:ó?ôRÃ}_x0014_ð?_àè&amp;_x0002_ô?ß¤tÏ/ñ?^Ô;Þ¦ïð?n_x000B_}1_x001B_ê?_x0003_ª_x0007_Þ&amp;ñ?ø¼[ô_x0001__x0002__x0010_ðñ?Î_x0006__x0008_,¦î?³¦ûÑJð?c¹Ì×¦í?W$£Å}@ò?_x001B_âéÉqñ?,s=ð_x0010_ð?Íß S"sî?¹_x0008_Çôñ?ªHª0"_x0010_ñ?Sß¥ #_x0011_ì?ê/=v³|ì?T(å]ÒÏí?Ñ	:ãï?ð?×_x001A__x000E_ÙInî?Þ¼£âGÛë?ÿNTMWð?ùaqßy6ð?B._x0008_°¿í?´È½Ú_x0013_ð?_x0005_W¹Àîî?V_x000B_MÔið?_x0006_0_x0011_0_x0016_ñ?e&lt;&amp;%$ð?6ãW¦ì?ße_x0019__x001E_*ð?7uu¨_x001B_Öò?_x0005_º!_x0008_î?_x000B_Úçn§í?v·z±ë9ñ?_x000E_c."ô¡í?+#=DÕí?_x0001__x0002_ÕÂ¬s_x001F_ê?¢/üåäì?ÐÞoôhQñ?o²Û½Vó?)ÎÓ=©í?&gt;_x0014_K_x000D_rð?_x000B__x0015_²}5ë??,`]|ð?v¨Üò_x001A_)ñ?T$þû_x0007_ ñ?_x000C__x001E__x0004_N_x0004_ð?ðã¯¦Òmï?_x0005_S,`çð?_x001C_þ	_x0011_ïæî?Êï\0Lï?ò_x000D_b¯¤î?mkey°Ìî?Ç[W$×ò?¿è+G£ì?¶5_x0018__x0001__x0005_5ð?_x0008_sóBöê?ÃIÌfq\ï?~5­-_x0006__x0018_î?A¾;¥P_x0007_ñ?_x0003_NQDHî?»p_x001A_Øuð?Pì_x001B_°ÖÃé?_x0004_çQÆVÎñ?É_x001B_3_x0010_ï?._x001E_73è?´(	PZí?U_x0018_Ò^_x0001__x0002_Íñ?u¸âÒ"í?Olnò?UZã^âï?ºÞZì?o~¢¶¤_x0001_ñ?1'U_x000C_q2ð?¬è¼ê_x001F_ð?_x000E_^H_x001D_&amp;Nð?ñm_x0019_À_x001E_ó?Â£=£¹ñ?òFÌç¹Iî?¶[Åå_x0007_ì?,)Ìªï?®­Òåï?én_x0016_0¤í?5_x0016__x001A_=Ré?Ô_x001B_Ê[dñ?BÔ_x0004_|_x0016_ò?/{%]ìï?wl_x001D_Tñ?tn_x000E__x0012_ñ?Ï\b_x0019_ºIï?_x0008_%_x001D_»jð?4{Ò*Qîë?ÉO¥_x001C__x0013_üñ?vPy ì?_x0002_µE$ñ?ýE¥ögð?7__x0007__x001F_´«í?î¿Çµ-ð?¡õÃS&amp; ð?_x0006__x000C_Ë)_x0002_PmAï?	_x0004_çéí?w?_x0008_-eî?CCö_x0007_ò?Þæ×Ý©bí?w_x0006_K©p;í?Aù]²1ï?_x000F_ßU=9î?S=Ðèò_x0013_ï?N_x0014_}ò·ñ?_x001E_z_|¾²í?%L_x001A_oõýï?½êõ*_x000D_ï?~S_x000D_ÜBàð?¼d_x0011_jî?ó¯º_x001F_K8ð?¦EhÔáñ?4nà´ñÐí?ÛñÀ,&lt;é?ÿ¶Nòë?_x0004_&amp;_ó.»æ?Íë_x0008__x0001_=ññ?$_x000B_Rè)lð?_x0008_&lt;6k_x0007_©î?Q§¿_x0013_î?_S_x0015_yõð?f"÷B _x0005_î?aK?(.ð?_x000D__x0002_#ròï?°MÓ&lt;Ôí?_x0003_ð£_x0013_èî?òrý_x0001__x0002_ÁCê?àr¡D_x0013_é?fQ¯ë4ò?_x0010_n}¢ ì?Öh=/ê?pCümõ.ð?P4kyéCí?ö&amp;sÃfãñ?w½6î=ñ?_x0012_ñ§·_x000D_ñ?nz!_áî?þÚ â6í?_x000D_oUùØ_x000F_ð?cî®7Úñ?¢£G¹ï?32jË_x0012_ñ?MoåË&lt;¿î?ÖÄ»U{î?þ_x001A_ÁÞ9cî?ÜSò?"â³è_x0013_î?½# ü_x0002_ð?X_x000C_M2_x0006_ í?a5Bÿ¤lî?_x000E__x0017_$.ñ?Õ;¶Ôpï?ãGÇ)ï?_x000F_&gt;î?Ôñ¤3_x000D_ò?¨ëÀE_x000E_ð?ôvê^%Tó?Ôãnôl_x001E_ò?_x0002__x0005_Ä±ú¨Rð?tÈ _x0010_J	ò?sr]ënò?cD^Pð?#Òt¬ï?VGÙ8_x0003_ï?ãçÙiê?Â1Ð½Èë?õ"ÒÃîêð?4LRGS-ë?H&amp;²ÊîOð?úwQÅí?è±mê?Á6Xkhì?_x0003_ß_x0012_ÎÚFï?Xî]_x0004_ºð?qæ{_x001A__x001C_ð?~Wkhï?$]µ/xYí?r°ÌñBð?{Må©_x000E_ë?¼VG;¡í?Æf6_x001D_5ð?¿Ô+i_x0019_ð?õ_x0014_\Å#ñ?ÓÿMû¾ì?½ýqÉñ?-ü0 ñ?#xíFüò?À Á_x001E_}ï? ¬_x0006_bî?_x000C_ýJ_x0001__x0003__x0004_&amp;î?½O«Úâïí?$Ñ;³Úð?_x000F__x0001_Ý|Ü_x000D_ð?¸_x001D_*ñ?ë_x0015_dêLñ?8òÎ_x001F__x0010_¦ñ?~®ÏÍÝáð?Ä³ãÎVñ?¡üÇöÙï?­ï^²Géî?a_x0001_tôî? ÉÂíR¬ó?_x0013_B ÀQ¯ï?uLBÜ&amp;§ð?Äp£¡Éð?Y²_x0013_ Jë?}A\iúIï?_x0002_Xµ_x0004_+ð?_x001B_y0_x0017_'rñ?`ç_x0011_Jdî?VÅïâüPï?_x0014_ô½;¯_x0008_ë?Ei	oÐhó?÷_x000E__x001D_·gàó?_x001E_xÉf(Dï?	¹ï?ñ_x0002__x000F_Áñ?_x0014_3^ùÓ~ó?2êiû¢2ï?z2A{øî?Kü¼¦të?_x0004__x0005_í$¨*{ð?,_x0001_Cd¡,í?-XC_x0006_K£ð?,Ôv_x000E_$ñ?ã__x0019_{¨ò?Ê¶§Ã]åî?vWb=_x000B_ëí?º0(^¥&lt;ò?aBÉ~_x0013_î?|ëÒîð?+_x0006_bÝ)ò?µ¼öq_x0004_ò?µ_x0004_&gt;ü8_x0002_ð?_x0018_¥MEÞÒï?¶«P8ÂRð?®ÒÑY_x0012_ìò?_x0005_é%_x000E_â_x0019_ñ?Êv_x0003_¦_x000C_¢õ?í"®ÜXGð?M(oW|1ò?*ê¿_x0016_Óð?ó¡_x0008_QVï?·O2&amp;¥Þí?,±Ç³	¦ï?_x000E_dÁ_x001B_qð?Ýb_x0001__x0014__x001D_ò?¤Í@_x000B_tî?`T_x0008_¡ô_x0018_ð?_x000B_ê"Ùc§ë?/5/Q_x0001_çð?_x000B_ßÏ¬î?@XÌÛ_x0002__x0003_#öò??kXWç?d._x0013_ô_x001E_?ó?b²±x¸í?þ_x0003__x0003_ uð?'¿û@O:ï?à|Áï?_x0004_¬üïÒmë?À×wdÌpè?_x0015_z,Øî?[_x000E_vF©ñ?÷Ç_x0007_øoçí?.ud[-ì?Þ_x000C_G/_x0016_`ò?(eIéùúñ?W_x0006_h|Åê?_x0015_UOtþí?A_x0007_×º)ñ?Z,_x0004_}8ë?¿£¶v!ñ?cÚwÌF½î?,§ãß3^í?N88Ìç?e9_x0010_Ìê?íÍ,tÖôð?Ä_x0008_î_Gï?b_x0001_G*DÌé?SÓDd_x0019_ò?ÒÀúÇçë?æw.`ìð?&amp;	_x0013_Ô.ñ?¢¥_x0013_gÙ¯ð?_x0002__x0003_¾P|ðtÀñ?cýß!Ñï?cwd_x000E_ð?°ZyM_x0004_ç?úß^ÈÏøí?|ÍXþÏeð?íb¦Û&amp;ï?=6¾¢ýTò?¸êmCå?7÷çLV´ð?ê_x001A_×DË²ï?_x0016_îï¨Hð?¹¸¹¹Äð?_x0001_2_x0004__x0003_óð?×~_x0001_m9Pì?·_x0010_8LÝ(ñ?UÉ2 î?M¬&amp;y_x001C_ò?Ù¨²½eÐì?4Ð)Õêð?s&amp;P{ñ?¾É_x0004_Ù9Îî?v_x0003_§_x001D_A_x0019_î?£_x001E_DÉð?úÈÜG6Rò?@ÑüaÚì?y³Àwñ?9jÉÑñ÷ð?aÂÁZìï?DTt´c½ñ?_x0013_÷2è­è?[mG\_x0001__x0005_¥Íï?_x001D_àÚë??Q=ÈÛ&lt;ó?îä_x0002_¬âò?ÑCÛËæýñ?UFãnð?Ò}_x001B_ÜÆ_x0003_ï?=-_x001C__x0014_Íî?lðÀ¨àë?5 vûÈï?²ÌÀå_x001A_ë?¯½_x0001_¤ycò?_x0019_CwÅEÓï?¾!K_x0018_{ï?ø#$_x0019_ð?´__x0013__x001B_ð?Ô'²íñ?¬³ë?Ìgöò?ú+÷«ÎTð?xúÛÊí?_Rµ:0&lt;ë?a:úÙi¢ï?¦µ Yfò?¨×,rÂ ï?y&gt;vÅ ò?:3ÃÐç?OûAô£çì?z^ö_x0006_ï?¢¡WM2þé?Â{æ@_x0007_Áñ?_x0016__x0004_:C79ï?_x0005__x0006__x0002_:ñVá_x0008_ð?3òJ¯£bî?N}ËW_x0008_ð?_x0002_/ùé§ð?_x0015_n_x001F_É_x0001_¶î?ÚoÜc_x0003_(ñ?¦ËütìÂî?1ðÛnÍ_x000F_ð?8¬Aüë?_x001E_^¤ÍIð?M_x0001__x000E_^Só?=Tz&lt;¬î?[Ë7ªÉ¡î?}ll³åñ?ÕX_x0014_£Rí?õÝÖ_x0004_Æí?_x000E_c_x000C_ó?»â_x0006_Á­[î?kÅ\&amp;ï?oJ_x000C__x0015_ÒÔí?ªÁþÁóê?_x0001_HÖ_x0014__x0012_ÿí?{)_x0016_ÿôñ?ö_x001D_lïñ?®Äm/"nï?óÄ/_x0004_hé?ØöÂÉð?¶1Ñ^ëVè?È_x0017_ÍçÞë?9ñsæû­ï?*U_x000D_¢g=é?jOî_x0001__x0002_Ýnï?_x001F_è)·Që?§Ç`Wë?÷M"y§+ñ?TÇÔ¨¿_x0010_í?:×_\]"î?¿_x001B_ÕRÆ&amp;í?-dsó3*ð?¬_x0005_8 ¶åï?ºÄòé?_x000D_¡h&gt;Þë?î(Ïy_x001C_ªì?ª´&gt;Qjï?;_x001D_ÌûP}ð?'_x0002__x001C_Wãæí?A3ä6¾´ñ?Ä[¾Ikî?¨ãYÐ´ë?l0»±£|ð?HvõÕ_x0006_ò?"l}¡ñ?l¨$IC_x001F_ð?H°d·ð?"h_x001B_IÈð?ô_x0018_ë±Ã'ñ?_x000B__x0004__x0007_ãì?ï¯h!&lt;ê?%¸_x000F_c8î?ÌãIiUñ?È_x000C_mW7Áë?°yÔE]Yñ?ÒàUóÂñ?_x0001__x0003_È6­]_x0010_³í?hënó«_x0017_ò?§ä_x0013_Y_x001E__ë?ÔZ{æ)ë?ÆHDÊuî?_x0004_ý!gï?Ç·oôk_x001A_ñ?ó_x0002_Ü¼Áyî?_x001A_¤Y_x001A_¶î?¤Í2tð?º¨x7Zõ?ÿGI_x0008__x001F_?ò?y!Ê.Yð?ßVMÐ_x001C_ï?_x0018_LÕä@ë?CC'7Ù_x001D_ð?_x000B_¼ó_x0008_nñ?_x0002_¤÷}Z}ê?²_x001C_CùñQï?dP_x0012_qçâî? `«`Ü:í?9ùcÁ%ñ?¤&gt;¢;î?óúËæñ?+Wß_x0005_ñ?§ _x0003_hî?pÁ§ó£hñ?a÷Êý{eð?ã{¢¤¿ì?ÛíQ6S;ð?sÂ¤vè?@ð_x000E__x0003__x0007_ñPì?+Q»÷Icð?ç_x001F_9î?F¤p_x0011_eò?ÉÃáérñ?µ_x0010_ë,mÈñ?[`z¿ló?\õI'}ô?§%©3×Pï?^8$@_x0005_òñ?³VKÙ©ÿí?5"çÞ_x000E_î?_x0010_Î³ðð?ì_x0001_&amp;páTî?,Î_x0012_bºKð?U3 ï?qpìý%ñ?ö_x001C_Æ_x0017__x0006_qí?Ý_x0007_`_x0004_þrð?7~Z_x001A_ð?%Î§H#ð?NÑ§ñ[_x0016_í?ËÝËÄ_x001E__x0018_ð?DFO:Å±ð?C_x000B_}D;ñî?Qpccôêï?µg_x0015_%áì?ÓL_x0002_W_x0017_%î?¼0¸/Kð?$åÊMï?.LmßÛç?í`-üÞ_x0005_ñ?_x0002__x0004_^)_x0012_åÊî?Kp¥âÖzð?Àñ¬¾b|ñ?d'_x0014_ÑTð?ÉfÊô÷ì?6d#(Àâì?{@}ò¥+ð?ÆÃY|àñ?S_x001D_lw´_x0006_î?=3Ç±hí?Q²_x0016_Õé?¡íÕ(,ì? avbf"è?ìÔh_x0002_{í?mÍæ¦Ûí?lH_x0017_é1mð?×E¾»£jò?_x0007_X9_°ï?_x001E_t_x0011_Rùïì?8Ì_x0018__x000F_ò?DQ}ëñ?É_x001C_÷£Ü_x0011_ï?_x0001__x0004_8ã_x0019_î?&gt;×´'ï?Ì³ÒNò\ð?_x0003_/\Ñ&gt;ð?ÑÇf:í?+_x0006_Óé?U u ñ?_x001D_ªèr9?ñ?µlÜ_x000C__x001B_í?J¸ö£_x0001__x0002_]2ò?Å»'Í§íð?_x0006_m_x0006_°4ï?@_x0017__x001E_t&amp;ð?U(a_x0011_Ññ?û[_x000E_Öáì?7 õK9ó?_x000B__x0014_Eõ²sñ?èS-æ¡î?Lx°Ióèë?d_x001F__x000E_$ñfî?A¨_x0003_±ì?ô3_x000D_2tbð?_x0005_À_x001B__x0004_áìð?_x0014_å@EM[ì?d_x0004_í½ï?Á|ï£í_x001D_ñ?_x0017_Ü£«_x0003_ñ?×\| Érð?£ïé3(î?3Ü«ë î?Û³ÃHñ?Æ_x0012_ê*ßð?ÂßJ1-_x0011_ò?vñMìï?»_x0002_yô2ì?oÙûÉï?_x0010_ÉOw8ð?SÁ©(¿_x0011_í?·Mùíºðï?_x0016__x0010_ï_x0003_à¦ë?_x0016__x0012_þ¨_x0008_ñ?_x0001__x0003_7xSSÕâð?_x0012_N_x0001__x001E_L¥î?ÄåKÄ©í?:e_h[þð?!·o_x0005_ûò?_x000E_¾	)Ìî?ÙÀZðí?ª¸_x0001_¿1ï?6n¨Ô9ð?|3¯píGð?=_x0006_Maµð?²â@5òë?Ü_x001D_¦_x000E_ñ?Ø_x0013_1Øï?­÷_x0007_zÂEï?í_x0002__x001D_sî?Ùàµ÷Q0ï?²´XÁeñ?Ù+_x0013_?Í8ð?ná_x0006_áì?_x001A_û2ã¬_x0005_ò?_x0017_,_x0007__x0003_S¦ï?+Ûç_x0010_ièê?õäHXÊë?¹4	Çð?_x0008_kÐÂë÷ñ?Àî2Á-±í?.(p¤Ëë?ß¯»xâÝî?Òñú¢áî?âÐU_x001E_í?Eõ_x0007_s_x0003__x0005_Cê?_x0003_¾cní?÷÷Úû_x0012__x0017_ï?(ß_x001A_g ð?J_x001D_¹Æ÷ð?áGÛÜiöí?_x0011_þ7_x0014__x0002_ñ?lï´_x000C_ië?#}Héð?) ?Ýnî?b_}¹Pñ?JòJ1aï?%z³¬ñ?.èW&lt;ìæë?_x001D_Ýz¾=ô?s	ë_x0015_kí?N^4_x001A_sï?nYZ×7_x0018_í?°n_x0001_&amp;9Ðï?Ô¢Dú}ï?÷Ò3S_x000B_úë?vEqÓMZð?¡;9"Xí?_x0010_¶$RiÜð?_x001B_ç_ô_x000E_&lt;ñ?D#Ë_x000D_ï?ìZgraóí?ózm_x0004_Ðáï?nøûùÂêò?&lt;cªéÈ_x001B_ð?þ3WCì?P¢Áé£^ô?_x0001__x0002_ô®NVÎÚë?"ÜG_x0006_Ìð?)íyï¯ì?~ºªºç?XÅ·Áð?&amp;¤&lt;ìyì?_x000D__x000C_øZ_x0011_ð?Go_x0015_qpð?´ü¾Ìñ?RÓü_x000B_èeï?#ò;vì?_x0015_§x_x0019_ï?«;LK/ò?¸D×_x0015__x0006_rï?aNj|î?¨t|)§®ð?T_x0015_rqx£í?J×_x0003_?£_x0008_î?éëw¨T5ð?amåÇî?í_x000B_7nñ?n´æ31ñ?èÈ¥\[_x0001_î?ëý_x000D_Êï?_x0006_P_x0007_2â|ñ?èÈ±;@î?ð_x0014_Ç_x0002_ï?¡±²K¶ï?Ç_x0017_¼¨ãéð?²Ü5~Üð?Ñ÷R_x001B_Gzð?H¾qs_x0001__x0004_Z,ï?:_x0011_	°zó?øÒXµvò?Ç¾\z"ó?M{!­é?-§QK_x0007_í?Þ±_x0007_UÉ%ó?ÊÚ&lt; lì?jÎ&gt;å_x0008_Ëó?lóö.vªð?_x0010_7®Éì?_x0011_F\ì?&amp;Fª_[ñ?«Õ2_x0002_41í?#^É·ð?¶×_x0015_&gt;;Íï?_x000C_Ã(K·dð?t/úaì?Ñf6u®@î?QQ0Àíñï?Á_x0005_í«ýð?L»`øMËî?æÝ_x0019_Mùç?Fç_x0010_;_x0008_¯ê?¾ËîåË_x0010_ð?÷ÀTó_x0011_Zì?¡G,ÀÐí?uÿwå_x001A_ñ?;Ø_x0003_ËsLñ?:U^l&gt;Ýï?ãtåõº¶ð?È_x000F_-ð?_x0001__x0002_Îv,áI_x001E_ð?&lt;µ·£!î?_x0002_¸;^ ò?õ_x000D_i:ê?VQõdîÖî?ÓÖq:ë?I_x0012_Þ¶í?¶W&gt;8oî?½Fük&lt;î?NÂ´a4ñ? Ñç"Âcñ?üH_x0014_ð?_x0012_P_x0010_R¨Jñ?p_x0010__x0001_§È	ð?N_x0008_×_x0017__x000C_Õè?_x000B_9_x0001_A¸äð?I"Î|-ñ?ã¿¡0B_x0016_ë?ùVnAúì?_x0019_MUHsð?_x0010_NÙg_x0005_é?E9"ÏÒýï?ôðtVìì?j@Ø'iñ?ÿ¢L-ï?_x0019_o÷âï?Nä¨àLmð?½_x0016_w2ñì?w?6M»åî?Ì_x0015_mVô?f_x001D_að?4&lt;ÿq_x0002__x0003_µåð?¦Ù_x001C_èò?r¾íAsí?X!¦ê©-ï?c»_x0016_ü_x0008_ñ?2hI_x001F_.ð?o¤t`7[ð?×¥÷ÜDñ?NÌ_x001C_gií?^R§·¹ð?ÇR_x0003_t®î?«_x001A_Tf%Gï?)ý@¢_x000B__x000E_ð?ÞÈ¨ gò?Í_x0012_£ýuìð?çéûì]Ûî?_x0018_ó_x0005_÷ð?¹Ç°^aåë?¤Y\µ.Èå?¾Ñ_x0004_Zeñ? dù}hê?Xî_x0008_ð&gt;^ñ?$áç¸ð?±¼cÐð?äJê¶ð?Â²_x0003_ò½ì?4¬`ÜpÃî?[_x0001_ó_x0006_Ò§ò?IÞP_x001F_úuî?ª3Ó«ñ?Ù_x0017__x0018__x0013_&lt;[î?Þ_x0005_g9Ò&amp;ì?_x0001__x0006__x0016_Æ_x0014_V_x0011_Íè?_x0003_ÜËºC?ì?,ÅÛ_x001F_!yð?_x001C_ÐK;í?Hé_x0010_Vúüð?äfp_x0011_Wpí?_x0004_×dû®óï?§Ñ_x0015__x0015_8ò?&amp;#Ýñ?L§Ø)ð?`êÚ&lt;_x0008_ð?`_x0002_¹¤îò?Ä¼vb_x0007_Àñ?þÐÞ_x0004_®]ë?ÊS±E_x000B_ê?ï_x0014_³'8«ñ?×o_x001C__x0015_¼Öí?MÉTá0ò?&lt;_x0005_­ûòì?²[³&gt;_x001D_~î?_x0002_®»7²Vò?_x0004__x001A_Ã×ï?_x0019_¦aqûë?]ùÆ'ï¢ð?§_x0004_äçæ(ï?Nx9Éò?EZ·ßïâð?å_x0005_P@4~ï?_x000E_Ç9«^ò?k,Á=XNï?ÿ\ìÅQñ?´mu_x0002__x0003_Aâð?{E¦ã©î?_x001C_l¥Õdkì?.Þ`_x000E_~ï?ýØñÂì?ÓÐT-	ñ?&amp;zKrudð?H3àÊ²3í?" ¨9S/ð?A_x0008_x:Fñ?q©C=¶pï?1Øªcs¨ñ?Nè:_x001B_qVð?¹:|Ò'_x0007_ð?3jÕr©í?_x0002_´	þ_x000F_áï?ßB#1pñ?û_x001C_h_x0005_zð?Bi}ÙÐî?_x0018__x0001_ªKºð?`G=2úDî?Ý¨_x0002__x0005_Wñ?&gt;öY_x001E_Eï?_x0013_B¹eM^ð?ý¡#×Ð1ð?CÇd_x0015_Ðñ?é,h_x000D__x0001_~ð?#çug%ð?Ì`_x000E_	qÖî?£feÎ×ë?	¨û_x001D__x001E__x0006_î?H(ð_x0001_âç?_x0005__x0008_Ï_x0012_Tê³ò?E®{I©òî?´Ù~Yªð?ÊÇ_x0007_t_x0006_ì?ñò|ßnÆî?ú-ó9ùñ?ÁuAgzï?{·âäOè?_x000F_ó_x0011_ÔePí?P²Sa¸ï?ìgop|+ð?#T!'#î?¬_x001E_ÕÐò?p¿è&gt;Æí?_x0015_ksÈ2Üì?9_x0001_i¨û_x0001_ï?_x001E_ã_x001E_;ì?wõW_x0011_Wcí?FÌ&lt;Æ«ð?_x0002_«8_x0014__x000C_èé?N¤_x0015_eë?üÊ7J£\ð?V£H÷aí?å_x0018_ÝñH(ñ?I0\_x0003_æað?`_x0004_è Lñ?_x0010_6ð0ð?8¯]	¬_x0012_í?è©U_v¡ò?o+D_x0004_Éàî?þ@Ø_x0017_Ëoð?u´4_x0003__x0004_¹îê?.àþ%«ï?_x0001_Íeßñ?_x001F_É_x0007_Ø9ï?HCvS¾_x0002_ñ?Wõ7¸Üï?Q»¼µÞì?`ÓOÃÆhð?hPÂ®Æ¢ð?_x001B_(0´ë?Åå÷ò?ÞÝ_x001E_ý¢ç?e_x000E_+ï?"ârÑï?_x000F__1ûTï?"?b'Ì×ð?_x0014_äxSaò?Õ	A_x000C_Òcí?5_x000B_o\èì?ÎWÝ$éñ?ÎÚäÌ½ð?æ*ÙÕ.ñ?Éö_x0005_Ðtï?de_x0007_A³î?8Àw¬w¡ñ?DyñìASí?Ûé_x001B_íÖºí?_x0015__x0006_6&amp;¸àð?°qßgdï?ÏÙ¥_x001B_ºñ?uÃ_x000E_ÑGfñ?j§qôð?_x0006__x0008_)Ä_x0006__x0017_;_x001C_ê?Áw] _x0003_ð?å@+3ÈWí?YX_x0016_~Ä¸î?;_x0006_*Üï?.7_x0005_Iý6è?_x0001_¦pvÞï?¢_x0004_ï_x0003_xHï?ÓöÍ5Èé?M=æ_x0007_°Qñ?è_x0016_¥Ì[Rñ?§¶_ Õó?Ö.6Ô_x0006__x000F_ð?ö_x0019_k²I×ì?¤SÑ¿OÏì?tø_x0011__x001F__x0005_ð?MøÛOâYí?ø¢°é?Ó,_x001D_¥ô²ì?Æüüûð@ð?_x001D_&lt;°ÚÁòó?Dû)/"ó?	Äa_x001E_ícð?8}#ÚÀî?_x0011_õ¸3_x0005_ñ?lUêJ/Îð?-¿×	;ð?m_x0003_0ûËò?¾¡4sí?µ?ß Únð?ú_x0010__x0002_Êyë?Êï_x0012_ã_x0001__x0003_µ?ó?Õ_x0002_«6ï?¹§õG_x0003_ë?¶õ_x0014_¯xð?®G=1ß_x000E_ñ?/Ká	È_x0014_í?}ÂY_åZñ?Yüñz_x0018_ëî?ì¿ï?T¤_x000E_B§ð?höµ ~ê?ÎêïpÈ@ñ?_x000D_6Ù*ê?|A½PV±î?µ_x0006_º_x0001__x0015_ò?_x000D_KpÌ_x0015_¼ó?^ª+{Aî?RÁMñí?µªÔ§ÄÜî?½dÓÐáí?&gt;_x000B__x0014__x0002_ßí?&amp;,Ó$P_x000B_ñ?K4êT(_x000D_ð?_x0018_R à?çð?d_x0016_+ivNï?*_x001D_Bö|í?ªpi_x0017_%ë?_x0007_Qþ_x000B_Íîì?qÌÌ-øï?a_x0004_fqÉî?n®Ç_x0016_¿_x0006_ñ?Ø¾/Ëë?_x0001__x0003_@_x0004_Ñ_x001B__x001A_òó?§cîéé?f_x0019_Cµ«ï?Çu/ôiî?_x001A__x0012_¥j^[ê?_x000E_é:¨_x0014_ò?«_x001C_-yBî?'a\Lêé?_x0001_ÞE°ì?~{@5_x0017_Òï?vf8Ó_x001C__x000C_ñ?Â_x000E_Ê_x0004_Òò?[bô­/ï?½·Þÿb	ð?&lt;Ê_x000B__x000D__x0017_hñ?[Æ		:ò?bJ_x0001_}_x000C_ñ?m|ýEDñ?*_x000B_mpð?ÉEã_x0006_4ð?Úµ+t_x001E_í?Lj¥_x0008__x0010_Oí?´÷_x0014_éì?_x0011_"_x0002__x0004_ñ?³E9Ã_x000E_ì?LÞ2ÇVÓó?ïºÓ(Ý{î?î(_x001D_oanñ?±íÌx&gt;î?e0OA_x0012_@ñ?¯_x001C_¥_x0004_úé?_x000C_|4t_x0002__x0003_&lt;Hì?_x000F__x000B_J6âë?_x000E_1¢&gt;2ì?ùìpî?Pc§Â°öí?_x0016_}ËdÇò?Ø_x0001_uË$Zî?ÍeRÄèð?0_x0008__x0016__x000D_Ôë?ïË_x0011_EÛaî?¤_x000D_r_x0014_ÙJï?_x0006_Ufýé?¡:b ê?Ò$u)'ò?Y2Ã_x000C_öñ?Y_x0010_Øl!î?G_x0014__x000B_#_x001D_ì?ÑÿÚ´¯î?E.³è_x0017_ì?øDÏ1[	í?_x0018_R2!_x001B_ñ?: ¯ÏD¸ï?õk_x0007_Hâ&amp;ò?_x0014_`3ÆKvî?bY_x0012_3_x000D_ñ?Ð_x0007_l\Ùð?s±Ýµ_x0017_Fê?»äm^_x0003_Wð?=V}d'ê?Ü²°{¬dñ?ªcÈ©Øí?[XOKÿ&gt;ð?_x0001__x0007_§*¤ä_x0018_7ò?à_x0013_¶Äñ?»¢Z[æð?àÍ¥Ò_x000E_ð?(_x0016_6í?4Àñ·Þäò?X_x0017_¥_x0002_ò?~Aäã}ë?üM_x0012_d"ò?]ZÞÂ_x0004_ð?M_x001B__x000D_|nÃê?=¦,ý|ïè?_x0004_%ñTÇqï?_x0002_Uoø»Ðë?B_x0013_àW±Cï?ý_x0003_°JÕì?È¼0ÅÑð?ý+Îf_x0004_,ò?ÚöìZ_x0006_ñ?Zü$¦Eñ?V«¥_x0005_ã\ñ?_x0011_Ú¼l×rò?h6ü5ò?³ºV!ãí?Ä*§W_x0003__x0015_ó?×%lº(²ï?k_x0008_;àËî?´+5¹ñ?¬_x0004_ùeRÝë?D[ZÍð?+41-¹ì?\´6_x0002__x0005_¦ð?&amp;ÕH÷vóì?Û×²µ§ð?ä,_x000F_D3ï?'Ãzá»î?_x0012_¡·kü8ì?!·³zóî?Èä[1_x0001_Ní?Fâ!¼_x0019_ð?2_x001E_¶ç_x0013_¬ë?0¬]v_x0001__x0010_ê?ì_x001A_f¡'ð?¤ÖØØò?82»Ð0^ë?Îð_x0007_Ü­6ë?(í[AWÎé?ÿ:ÒÕ/î?M_x000C_­~_x0015_Ýê?QÆâÒî?í_x0004_*XrLî?_x0010_xZB-ð?¿~_x0011_°_x0008_½ð?ÁH_x001D_É·¡ì?ÊËií?Ð	ª¹¯iñ?%Ä¸·Ï7í?VÃ,:Y÷ð?±_x0005_SDbjî?hÒý-aì?QûÓî_x0005__x0003_ð?Û ¦w¯_x0017_ñ?ð£örì?_x0001__x0003_Êã×Úñî?Ó´Û¯ë?}_x0017_Ó´\©î?Ê³ð?e]_x0008__x0002_&amp;ì?Cïð&gt;E÷ì?²÷iÍSì?Ü_x0014_m"¹ð?²ìäï?,CÖ_x0017_ÅAí?[_x000F__x0019_ñb_x001E_î?lÞ+éx%ð?{µæm¿úî?	|D-iÇî?³¡Ð+&amp;ð?6!JOåJñ?¸AF¾¿_x0010_î?_x001B_=¿&amp;Wöð?;"ía_x0002_ñ?b2éí?Öí;0_x0006_¿ñ?gBÊ]Kµñ?ÿCÛ¬ï?¼&amp;og_x000B_ò?ÉhÞõ^ð?ÒXNuêî?æ¹·¥»­ð?à_x000D_]x¸ð?_x001A_JB;bò?åÉ_x0007_1Ø_x001F_î?À_x001C_@îÍTê?_x0002_þÔ_x0003__x0007_+í?S_x0003_vÏñ?8_x000F_fúäøë?ÖqÃvð?Ð@K&amp;Ðûí?Ù_x0006_h¤S+ñ? ·é_x001D_¯ò?_x0004_)òJRòñ?_x001E_MN³ï?©2o_x0019_§Þò?úG(Õ7_x0005_î?__x001B__x001D_Î_x001C_ñ?_x0010__x0007__x0007_pí?H©ÝÚ]î?f _x001D__x000E_~Ñí?f_x0014_ç(_x0016_=ð?:Ñ4³ô_x0005_ë?5éÀðî?|j	Aäð?Ø_x0010_Aî?Ì6,Sþë?_x001F_á_x0019_lDî?§K!å$æñ?%_x0006_/§Gïð?CM_x000E_Wá_x0001_ð?û)¬_x0010_hcð?h	;_x0002_J)ð?g%_x001E_ûö2ñ?£_x0013_N¾_x0015__x0017_õ?çjû-«ï?Ò]­õ¾_x0017_ë?_x001C_tÛ7_x0003_ð?_x0001__x0002_SîÁQ·Ïî?´^4¦ñ?êÍàÿnï?àÑ²=ñ?«ú­ê?Æ#_x0011_§nöì?õ^_x001D_&lt;ð?Nº¸ý~Ãñ?ãÃs£¾ï?(o¿ë_x001F_dð?YbR]¥_x0004_ï?_x0014__x0011_Ì²Pñ?ÚíQêï? _x0008_Æx¨ð?&lt;©_x0014_j_x0017_ñ?Á.têé?´¯¶'èð?w~+_ë?l:\_x001F_ÎÕð?æ×ÌònÓì?Ü´s__x001B_ð?_x001B_'A¥(ð?Èo$ý_x000F_Ìð?1ÌÛ_x0005_«gê?l%&lt;¼_x0003__x001B_ï?ÏUÑÏ~õë?ÑAÃ@ñ?ÁÁ_x0004_0¶ñ?Çe­-Æ¼ï?zºäð?¨slq4_x001C_ì?Õ6_x001D__x0004__x0005_óï?ÓuE{ºï?ºjNØÃð?ê_x000F_T$ð?+óÂè_x0016_í?9G×lî?Ë_x001D_ÿ³v¶ê?_x001A_¤ßAð?Ç^b_«î?T_x001B_¬Ó_x0019_ò?°ú¼P_x0012_ê?ø)K ñ?ÉGá]_x001C_Mð?@ñ÷oð?Óø3_x0018__x0002_î?«Ô_x000C_TÜñ?f×!xð?D¤í1Cñ?_x000F_ã#ãªë?_x0004_à_x0003_Päì?_x0001_"W«3ð?FgmÐË_x0015_ñ?k.\¾í?º³_x000F_/àIí?7Í_x0008_öÊñ?¿&lt;_x001A_åqÑï?_x0003_léÀr¨ð?_x0006__x0003__x000E__x0007_ì?.(]oî?v_x001A_#)ìð?Ìm×Õprê?êb_x0003_«,ñ?_x0002__x0005_&gt;îàûúhð?ÕºFv¬ò?F_x000B_áþ¬ë?,_x0006_	ß_x0005_Õë?6_x0011_ÿàÉëí?|!Í.Zìñ?¬î»}fï?à#&gt;¤v¦ñ?íÔöý¡Íî??Eìã;fí?ýYùnvµí?¢â_x0011_3Åî??_x0004_=î_x0003_ñ?8ub_x0001__x0010_ò?ªU~_x0008__x001D_ð?ªjÑ(_x0008_ò?þý×¬ ð?õ%-!_x001F_ñ?_x000C_óJ&gt;jRò?BY_x0013_9Øð?-Ä?öë?pÕ;ì?äÿÃ_x000B_¹Nò?VW¦ð?û_x0006_/K_x000B_î?ýÙañ?ºv/&lt;:_x0003_ë?_x0011_-_x001C__x000E_)ð?v*_x0004_=4ñ?bÄå:ð?ìVBþ_x001E_ð?á_x0018_z_x0003__x0005_ô"ñ?Õ«_x0008_º_x0017_í?TWk`_x0004_í?	O`­¶ï?_x0013_,KÀwï?_x0005_[åð?Kñó_x0017_I_x0006_ð?ÞH_x001A_ìåùð?KüºõÙ`ï?~µyô@î?_x0014_dü·_x0018_Qñ?:8Ò$_x0007_ñ?.P+¡@_x0017_ñ? 	¤Vµ_x0002_í?_x0016_@÷ØÑsð?_x000E_g u1\ë?¾­]J¾£ò?ÿRý¹_x0001_Åð?ü¶ uí?4¥?3	ñ?®¶_x0011_ºí§ñ?c_x0004_:_x0005_ä'ë?Nÿw_x0008_¥ì?/2£û³ð?`äD_x001E_öé?¬×]ñ?Z¬Wtj)è?ä&amp;=tò?¢0,õÐ_x0003_ï?báÄûð?_x000C_]_x000B_ùÑúë?ëH?|Õì?_x0001__x0002_vç0lò?0BAFW.ì?.r`Ûîð?7_x0018_Ìï?_fËÒî?M#ö"eoì?Ú_x0011_c_x0007_ Cï?_Üs~éë?~*ãýRÏð?(Ù.UBÕë?¼ñRè_x001F_ñ?e4 _x001D_æÏë?¶}Gð_x0010_Eð?!¨i²_x000F_ñ? 8`i0í??u_x0014_'[jê?¢¬y´¥é?aGS_x0012_PEð?Õ_x001E_Yõìð?ßÞ Ó_ð?_x001C_±¤±ë?r^ íãï?üÎ@v_x000F_çî?â)F3zê?¬iµg_x000C_ð?_x0017__x0004_ ²Êõð?Ø_x001A__x0015_u­Yð?Æãï_x0008_^î?ùÎ$rØî?^Þx¨é?qxÍY9ð?ÇOß_x0001__x0002_~ñí?@$¶äqÚï?7jýa_x0005_ï?_x0012__x0005__x0018_©ê³ñ?4þG°ï?,Tìï?LñS;óï?v®!²Eð?@Û_x0007_+_x000E_í?_x001C_hÆ	óë?Ç.ÝQî?æ~Ï_x0006_@ì?å$_x0017_èíð?F:ÿ­íHñ?mÄ_x0012_gÂñ?qt.¼³ò? 4n7µî?ókJÈÛ'ò?_x0007_ö _x000E_vGñ?`°_x000F_B»ï?E_x0017_&lt;`ðð?V°Ë&gt;háí?_x0010_|{þS^ì?&lt;_x0014_I#áô?&gt;_xYdò?jäÛlLò?¯°ú/_x0017_ð?8Sà°!ñ?¡ð%:_x001D_Üð?ïàQó¬ï?Ùû_x000E_úÝð?è¯Ç¹ò?_x0001__x0006_\v¤e¯Ûñ?@_x0011_×_x001A_°Öð?!41e0ë?w&lt;ß¥&gt;ñ?Öj&lt;_x000E_ò?ázðî_x0010_Jî?_x0016_È¬:ð?NÎ#3cØð?`{^_x0005_ð?¼ÿ¼ûï?ªAAY×ï?_x0016__x0007_å_x000C_|ñ?JH_x0001_±úÁñ?_x0011_;ô_x0012_ð?_x0007_ï¶*ªTì?Á?²ëG`í?*_x0005_{Q²ð?]ñÀ_x0006_?0î?¶³Ø¾{ð?Ð70c·Ýð?,õ_x001C_±ð?Ïæ+_x0003_}ð?P_x0014_Æ_x0004__x0006_wñ?´Ý*ìT=ë?_x0010_§WGé_x0004_î?_x0002_"_x0012_ò?Á[G_x0003_Õï?Ê_x000B_nRåí?At§ä_x001B_êò?EÀxï?_x000B_8°³ð?P`8Ü_x0001__x0002_e^è?0_x0002__x0019_ÊÝñ?Rè*ÎMð?@·¹±õí?ÈY_x000E__x0003_=î?]ªh_x0013__x001D_{ñ?Mºè»!%ñ?{ßÁaµò?%Ê_x0001_£äï?k_x0001_n}ï\í?a_x0001_°b_x0010_ið?¶¶_x0016_3î?(C¼_x0005_ðµï?T_x001B__x000C_²çð?!ï].R_x001B_î?AÈúÅËí?­À¡[YÚî?Psf&gt;_x000E_ñ?Ù&lt;_x0011_òhØì?Ó&gt;?ÂÑzñ?uçÏdò?+~ÃÈcÓð? xh_x0014_ýEñ?4ü=¥z}ò?Î-î_x0007_NÛï?ÑÎÃL(ð?ó÷BG¿\ï?âÓ±ñ_x0012_Añ?E6Qò_x001C_2ê?_x0010_ôÈ¼ëï?zi_x0019_Ç_x0006_.ð?:«DßVï?_x0008__x0012_á_x0017_c÷ñ?_x0017_p$Kï?½&lt;á®Úþî?Ç_x000B_K{î?_x0003_ËÈi¢ñ?©T]5tð?Á_x0011__x001B_Ø_x001E_+ô?_x001B_íM·í?_x0003_ÜH¼^_x0003_ò?_x0004_n_x0017_}´Äî?â_x000C_Ã¾Óî?!®)a9Nñ?_x0007_üÜnXð?«â£tª£ï?h¬ã_x000D_¨ñ?Ü¸¥¥ð?¶ÀÇ/rí?EêÍe_x0010_ï?ePÂ_x0014_µí?[~F%,ó?_x0006_.äé"Ïï?"_x000E_ÉT¬Åï?ò!o+_x0001_Ùñ?Ç_x0008_Õ^î?ñ¶_x0003_å_x000F_ñ?vV_x0002_åüñ?q&gt;Ò_x0017_Oð?_x0005_»¥l3ñ?gCèð?µ_x0008_²+ÀÕï?[Kùñ¶Íð?%	ùj_x0002__x0005__x0002_ÿí?º._x000B_8uñ?»S6¶u_x001D_ð?ÛcË;}Ió?¾%E_x000E_ Åð?3Àªì?xç_x0004_\4fð?h¿øTð? cÝZð?L%_x0006__x0017_ÕTñ?tÍhÄ9ï?un½è§î?j¬ ¤=xí?_x0018_*º_x0008_(×ð?´_x0005_IhðÓë?AðÀh_x0006__x0001_ó?_x0008_]¿î_x0015_Hñ?Õ1EHg6ñ?%b)å¯ì?2Yn_x000F_Êè?S!Ä_x0014_¨ð?ö´w ¨ï?39_x0011_ë ð?Ì_x001B_÷¦ð?íÚHù_x0002_î?Z³;Vlñí?_x0010_Â12Fþì?w0},Qó?½ì6ñ?u@^´zð?ï_x0003_Ë$»_x001A_î?_x0006_(ú®Âé?_x0001__x0005_V_x0002_ypqì?ÊO&lt;åä_x0003_ê?,_x0019_L_x0007_xò?¦´/ÂOØñ?ÅTtÃ|ñ?E£cè?;_x0004_1"ð?À±5²~Íì?¶)Oè¾)ð?_x000D_ì_x001A__x0015_qî?H»Jì§è?ÖÇÉ-}¸ò?£Ø°q·kò?ìgÇÂí?2gL_x0019_Aï?§k )ÑÅð?1Æà_x0007_Äñ? jR9Óî?_x0010_¶_x0002_Âfí?Ç¶ÅÆÞ·ê?&lt;ø¿ï?CÊ}úpwð?Í¯J"ùò?Üyáõ_x000D_)î?²¬_x001F_Òð?`«Í¹_x000B_ì?_x000B_3ö-ýî?,Äüý`ð?$ºçßï?ï_x000E_¿0ð?)Nªë?õ2~)_x0003__x0004_ð?Æ_x001F_ñÇ÷í?_x001F_Lú_x000F_1ð?Sú±Ô6ð?b:_x0012_4	_x0010_ë?% ãX.ð?úö%Lµð?tVË~ò?D_x000E_x2¬Tï?_x0011__x000E_qçZï?À_x0013_é~Ðêð?¬_x0013_=7é?ÚªÒzs:ñ?õZ_x001D_(ñ?!°¹_x001F_ùî?ÝËha­ð?Þ4©HIí?_x0014_{£v²ë?;RÐ6°Ôñ?°_x0013_ÅNð?1_x000C_}RÒð?_x0002__x0007_s$ßñ?"ï}0öÂò?ÆÈ_x0003_w_x001F_ð?x:C_x0001_T=ð?ô$v×jâí?=_x001F__x0016_Õê?É8_x0003_jLï?6K_x001F_Sè¼ò?f®=ÝÚñ?uO_x001A_D®í?vñÒZ"ë?_x0007_	äÕ_x001E_fDÖé?feü¤û²ñ?+ë_x0015_ð?û6Ç»_x0001_î?+øäïSï?Å(vkWáï?÷_x001F__x0002_î_x000F_ãñ?3@Kæäºë?«©ÂOlï?&amp;îè×åð?\ÈÂ!k_x0007_è?véTkì?Z÷q_x0005__x0004_ã?ýì^fJò?äuæ_x0005_©é?öD.@]ï? ;ì?_x0012__x001F_©ö÷ë?_x0006_&amp;Ë_x001C_Hð?´¯ÜÏ77ð?ñïÝ_x000C_³Òñ?¨ý,_x0007_î%ò?ÖB@;ï?l_x001D_nîãê?_x0016_`±_x0014_ì?r9yHñ?Ñ_x000C_GÞî?ýE_x0016_WvÌð?_x0008_I(Yî?_x0001_t_x0003_D{ì?¸~/¢_x0006_ì?ë6âÐ_x0002__x0004_Hóð?ÀÁÁ_x000D_ñ?ý@ÜÎ/ní?âÄ4KÅ`î?|t£Ê 7ð?	_x0003_@_x001D__x0015_ò?}^k|MEí?n_x000F_òÁí?W§±·Øøì?¼_x000D__x0011_Ìø|î?ÿÝ3_x0005__x0001_òì?È[$ÄUï?Á_x000D_îÒð?yà_x000D_¥_x0005_wò?xð#+'Óì?¸ØÂøñ?CPÐ_x0003_Äï?|V¸\ªñ?«|]Ñzî?_x000F__x0015_Ð©Í"ï?©Ë_x0005_Å|ï?qñ_x0005_K_x0017_ð?Á»5½Eð?Ýb_x0015_9¦_x0007_ð?_x0017_Êió?³á_x0014_"Ïê?z_x0014_®êvñ?|¬9¼#ûï?}ÄK%xï?30¹P©ï?´_x0005_._x001D__x000D_ð?ÈÓ_x0012_¬@sñ?_x0002__x0006_à3M¤_x0017_uò?kèSìSî?x_x0007__x0018_¡ð?Rúg=ýÂð?60;·Pðë?Ù9Âävç?©)%,×,ñ?Jxg_x0001_$ÿì?}_x0017_µ_x0010_]8ó?2èa!ê_x0014_ñ?_x000D__x0012_!¨}òí?"¡züqï?Î^Òà_x0001_ðï?Ê3_x0005_¢bUí?ã¥LÎÏñ?~Ý°)® ì?¬õ_x0008_¢È®ë?fÑÜäEì?bnL8_x0015_î?2ÆêóíÏò?¯_x0018_¤0ñê?ÉM_x0002_çá_x0003_î?è©¹9Nì?k¹#;ñ?ñ_x000F_ªó?î ®zî?ÎÒ­à,8ñ?XÙ6_x001D_cñ?¬_x0005_xñ?Hf½ß\ºé?a_x000D_ÆÁ_x000E_ð?_x0004__x0017_Ôm_x0002__x0003_EUì?{yõ^ð?tÍóÓò?õæÒ&gt;ºì?ÔØ_x0001__x001E_ò6î?³®Øêî?ð­¿_x001B_[Eñ?|w,Ù_x001C_í?(¦ò_x001C_ä_x0013_ï?y_x0003__reôî?_x000B_ÀÏrNð?ÔóðÔð?_x0006_ø	ÎÄð?;`÷-²Àî?Pmÿ7¢ë?Óív^ï?Æ?ÐÂêí?=_x0011_ÓÍ?ð?v¾£ñ?Ðëw8þ_x000C_ï?IvNéàÍñ?U_x0007_eìæñ?Ã\«§âï?g^_x0003_&amp;ìï?4¶(í?hxcX]2ë?hzbeï?mÏê_x0015_Ø@í?øç! _x001D_ð?_x000F_Å_x001E__x0011_xoð?_x0018_l_x000B__x0019_TÆï?z:£:¤©ò?_x0002__x0005_§°_x001F__x0017_»Gñ?²_x001D_&gt;ãºï?·ÝJ¾ë?_x0004__x000E_V_x0011__x0017_î?aRi4z§ï?_x0006__x0006_u¿¾ð?àÍ9?¢ð?Ú8ß8_x0007_×ð?×¼_x000F_¯ð?7e÷|_x001D_ê?_x001B_4+_x001C_&lt;ñ?`0¶ì­,ò?§ßaxeï?ßæØ_x000B_î?tT,k_x0008_é?¬Xe_x001B_&amp;ï?L_x0019_r éÉò?^H|_x000F_%4ï??_x0003_C_x000B_Þ_x0006_ñ?N£¤+ì?½®¢xrï?t ¸B­Èï?ãu*îDë?!ÌÒ7ð?[Í©Rbï?b§J&gt;J]ñ?oP6­ò?+_x0015_·Ã¥ò?n@^Gë?_x0001_j1vQgð?Ùh®ÉÛî?4Ñ_x0003__x0004_ï5î?_x0008_FÏåOí?_x0016_¾X:î?È_x001F_]x_x0001_î?à÷H0Ïí?+/_x0003_ñ?_x0017_¢)£_x0016_ê?¢eØÿê_x001E_î?²_x000E_±_x001B_Öñ?2â!Z[ð?Ky!Øúí?ÿí«¥ð?Å«mß_x000F_ñ?»°ëÕ¾6ì?_x0007_Ö_+"_x0012_ë?$6-zÕ=ð?_x0010_nYëgÇñ?ËAðÈ)í?_x001B_Òw÷_x0001_*ñ?XP9°_x0005_î?æmÉ_x0002_9êï?­a_x0011_ð?¢&lt;_x0008_Ct±ï?±YÊsÝXî?§Pn_x0002_ð?ó]+_x0003_H½è?ïó_x001B_ð?úOÃe_x001E__î?Ù¦_x001F_z$î?Ï6Êñï?Ö¤_x001F__x0004_ï?AÎ_x0002_¬`Ñð?_x0001__x0003_Ýç®_x0018__x0001_ò?q2de_x001C_"í?Ð?KÕµ_x0012_ï?øÈ×=3ð?@C_x001B_iMñ?J7Uvkï?ÔKëïs_x001D_ó?T_x001C_ø8s,ê?7_x0013_:«r×ì?;¯ Üf#ð?0C_x001E__x0008__x001B_é?I_x0001_±ä(_x001E_ð?À£òÜñuë?oÇ²Jåò?_x001E_³6_x001F_î?ÞK{_x0008__x001E_øí?_x0010_ÿÅ_x001E_ð?­yÜéÿoó?_x0005_o,ÈGì?4ªK_x0001_ö ó?÷"éõLVí?´_x0006_3f_x0011_ñ?G6.+Äí?¸E%¾ ð?b¡_x0018_¦..ë?È,U=Y\ð?!Ep_x0017_GCð?Ð.Öb+¼í?`«9_x0014_Z_x0002_í?±³Áò'xì?ø,_x0019_&gt;ê?_x0008_¬_x0003__x0005_Fð?.y»H_x0001_¼ô?Za+!ð?LÏÎ©q«ð?4"_x0008_xÛ_x0008_ô?@_x0018_î_x001C_ºoí?ª]_x0004__x0017_êÀì?Lr ÄCñ?ÿ:_x001D__x0010_øÝï?zÓ_x0001_mé	ï?¬|¦¯Ì1ì?IáéW2]ì?·fêMDð?n×Eª1ð?q5¿ê?Uúöõé_x0005_î?î_x0012_¯D;ò?jò ~ð?G{§@ñ?ïâlÌ_x0011_ð?_x0016_$_x000D_µÙî?24Ë¨©ò?_x0016_»«ôPð??­B-`_x0016_ð?z_x0007_,XÊ_x001A_ò?4±]ÏËñ?!Åòoê?¸£_x0002_ù_x000F_ï?8ÑcÅ¸í?¢=%o_x0002_ð?¯ôÖ_x001B__x0016_ó? ñ(Àó:ñ?_x0002__x0003_¾ì_x001B_Øð?æv_x0016_~a_x0015_ð?é_x000C_x3î?Àý!Ã7ñ?ç_x0013_]ù_x0001__x0001_ì?i¯'!ä_x0013_ì?_x0007_Ãôó_x0014__x000F_ñ?_x000E_Çý_x0013_ð+ï?ô¨¤6ëì?(uêï?(Äß# í?ºus_x0019_Wáò?¶À@R=í?bãSÜ«í?¦âÜÜÓð?ÝMÕ\_x0004_î?ð´&lt;-Ñò?Ri_x0019_òNê?C(Q± ñ?Ô-,cÐé?]ã8O_x000B_ð?+d#@tñ?Ã$j_x0016_åï?úÑþ_x0016__x0017_ó?ûÀ!Ã_x0008_ï?8bÝ4ó?©²g;ªÊî? _x000C_HìUºð?â^ÈªÉì?¸_x000D_R_x000E_Åµë?¬¾¤_x0010_ºØñ?pN%_x0001__x0002_{î?£¸ÊÏï?_x0005_°_x001D_:ºè?A¹_x000E__|Fì?ùÅ_x000E_ðð?K¢uD_x001A_ð?RL«k®ï?ÆTß-$ë?@d4i_x000F_°í?ìÏÜ&amp;Y³ë?Âèk_x001A_ò?`·· í?N0_x0005_î~&lt;í?Dì_x0014_«àí?èÐ­e.eí?90_x0007_vð?¢ïM\#üí?·WÛ_x0005_Fví?¦g#Ëvñ?vòPÂ&amp;ñ?~·÷IÍ¶ì?ÇÓ_x001D__x0002_ï_x0006_ê?&amp;lasøë?mö_x001D_E(ò?()_x000C_%Dsì?ú£púê?JDÀð?U%_x0016__x000C_ð?Yâìtµ©ñ?ò_x0012_]t&lt;^ì?vfrt_x001A__x0017_ò?èDÂu_x0019_"ñ?_x0002__x0003_ýølajLë?p_x0001_J.ì?ª_x001A_Û¤ð?Ê-_x001B_:_ò?ê¦õÍz&amp;ð?ÖÇºm|ê?ûÝikÃ³ï?_x0011_Ö&gt;ú*'ð?Êl£%N\ò?~!´´_x001C_î?_x0014_°VÒfðñ?2Éæy,¹ï?_x0015_îº#ç{í?`&lt;ø&amp;ÿÑì?%Ä_x0018_Ê:dð?_x0016_WYáÙñ?½_x0007_*r\Úé?_x0017_GÅì_x001B_ï?Í¥+W¿ð?¸CEµpÕí?_x0014_ä8ïÿàí?áO&amp;tËð?uè×øYð?1Ó&gt;_x0002_,ð?_x0005_¶u ?ì?xóûqñ?Ñµ·j_x0001_ð?Ëû_x0010__x0015__x000D_ð?=8uÅeò?¡y¢_x000F_TOí?Dse&lt;ùºñ?Ew_x0001__x0002_Mñ?BÍü79´ñ?ìÜÿ gñ?^üzâR_x0001_ð?þ6_x0011__x0007__x0013_ñ?_x001D_ _x0015_y_x0012_ñ?ª&amp;Èâ_x0013_ð?.ôFÆ	î?û&gt;lÉ1oð?ÞòÕ±Õ¡ð?ß·BØð?E_x0015_a2_x0013_í?Bà+ñ_x000E_Ýð?ÍiG_x0013_ºï?`­µèý5ð?{Gu_x0013_Ozî?X" _x0013_Ýè?V_x000B_ûÙqî?h+._x0003_ì?þN&gt;_x0003_ð?ú|vx0£ï?åKþ°óð?WÉçÆ$8î?J&lt;£e8Ôï?s&amp;æ_x0006_Uî?¼y_x000E_©Hñ?r,Ø]´ì?­ÕjÂJîî?h`:&lt;ð?ðå_x0018__x0007_@_x001C_ð?àW_x0001_2_x0008_ï?¸Z£úí?_x0001__x0002__x000E_¬_ñøò?í_x0012_Óø_x001F_Éî?³_x000D__x000B_`ñ?Kaú_x0015_½í?y_x0012_Q_x001C_&gt;ð?sùLh_x0016_úî?÷í?Óuêï?¿W1x&amp;¤ð?ÊKííñ?L'¸ÿnïñ?¶Øª×v*ë?ÙàoK9¼ò?½Å Cñ?²fÝ&lt;È_x0016_ð?³uþ_x0010_5öî?Ð87&gt;¨_x0019_ñ?)ÑíZ÷$ð?¢LZ!jç?Ü½_x000D__x0008_·ò?;m('Î_x000C_é?¦¾=²ò?Îî +Å¥ë?b[¸¾¡ð?õ(_x001B_0æ2ð?¹|ò_x0013_Gmí?{Ul_x001D_«¯ñ?FÆ_x0018_?ºò?×ùÙ¹ù	ó?Ì÷-«Ô_x000F_î?_x000D_qKp÷èð?_x0010_¼;e_x0003__x0006_"eì?_x001F_³ÿ#[ó?_x0006_Y\±Ï_x0001_ð?vs)÷}_x001B_ñ?JÐ_x0003_è=ï?Ï_x000F_oøµð?«4ú1Äð?_x001B_}Ný8Vë?OþÂ¬ð?f I´_x001B_ð?0£©ùì?pVÉÕ_x0005__x001E_ì?H_x0006_ú½4·ð?_x0017_;}ñ?ò§¶M|!í?ï	`å_x0018_í?÷jé´_x000B_,î?Æ#_x0004_#_x0002__x0017_ð?w_x000E_Ihñ?´Ýb½+Ûì?p»A_èí?_x0012_ öbúÄí?ÖÓÃxZ;ð?d!¤ùñ?Y¿wÅÃë?MI×Ç&amp;Áð?Ô_x0015_rüñ?Í¡_x000F_¥çñ?3[M©Õî?_x0019_§Oµqð?J_x0010_2Iêñ?¸_x000B__x001E_&amp;pê?_x0001__x0003_p_x001F__x000F_ýótë?_x0018_ÛÉóì?_x0012_@uJûnì?D5ºsï?d©Q¢_x000F_#ï?àÙäÖýè?÷_x0015_{ü_x0015_ï?O,_x0015_úæñ?Ue_x0005_âBñ?P5_x001E_Zá;î?I_x0005_ýH%Àñ?[A_x0012_¿ò?8½Q_x0014_Sï?ß²V¥3ë?¢¤§Sð?_x0018_åtm®í?g_x001E_í§~ð?xz_x0002__x0007_üð?ÎåëF8ê?+¤_x0015_ W¯ð?k©¢ò&amp;ð?5µQogð?#ÿH¤ð?,Î_x0004__x0010_(_x0011_î?3²QÕð?]Ð1s=Pò?¤áÑo+6ò?È{ &gt;½=ò?¥iûéið?ÝéÁ-Óðí?ª_x0016_M¥ëê?)7=_x0001__x0002_±Gè?9PIeYñð? ÿ±Xï?£µs9Tñ?Pª[¬Cð?HÍ-bð?(Ð^üN_x0019_í?é§}-82ð?ü_x0013_ýË`ð?$ÃV1î?i:ºÆï?8ÄOmW_x0001_í?îM_x0005_âë?û_x000B_}ë?¦_x000F_¸ Õð?ùi_x0004_Òîñ?êsÛËÏê?Ö­ºÆ±ê?Óµ]ãtó?@ø_x0001_ìí?B_x000C_]B¬¾ñ?Î§V_x0017_µð?|\Çþ]ï?ØM¥_x0015_ï?À:¡¾Dï?ìî¤n¼Ùì?Q&amp;Ñ´ð?v"Fî7ñ?.Ô_x0001_·¦ð?}u23¨Oñ?àµk£._x0014_ò?¬½Mï¾Ýî?_x0002__x0003_#Vãj7ð?_°($äí?Çm ,¸î?6Þ_c6ê?¢_x0001_ÌNñ?_x000C_ý³B_x001E__x001D_ó?[ÖR_x001C_£ñ?½_x0007_Njí?@éÔØ¸Ñë?_x0002_¦dYî?¹YýHí?¯ä²¯_x0004_ð?9zP9_x001B_÷í?Z_x0001_·ë;ð?òj|ý_x0016_ìí?jKó\ûè?®&lt;ésð?BÆDÿÑ­ñ?î]£l_x000D_¸ò?6%_x0019_º_x000E_Åò?°±éqVað?_x0018_\ß¾sò?BjÃ¿Ö_x0003_ñ?ÝSÌø_x0002_ð?^Cèì?öß_x0003_rÁñ?_x0018_icûlñ?35¾:÷ð?òÅõBß ð?%Æúx¥ñ?¡!öÞù3ë?_x0011__x0014_®_x0002__x0003_o$î?	ôerFî?\¾Ô&lt;h^ó?R½gÛ_x0015_Öê?_x000F_ àâJî?X¹æ:ñ?_x000F_*à	Bð?	ÞX/Sî?#_x001A__x000B_efð?¯(_x001D_dÏì?_x0014_,¦}ï?Å°¢q5ÿï?	ãÞ³Æïð?¨zgì?Ã_x0010_Þüóî?~ýª)_x001B_í?¢7ê6·iò?²ÑÚôw_x0018_ó?F]_x000E__x0001__x0011_Êî?_x0013__x001F_KÃSð?2Éy©ð?V_x0012_FæP­ñ?ü_x0010_ÛÛçî?¸m4zèmñ?r*uv½ìï?Bl_x001A_Oïì?Sëy_x000D_B_x0003_ò?&gt;[ñýð?_x000E_m=àñðð?Â=Ñ¬ñ?ù_x0002_{_x001B__x001F_ð?Nö"²ß_x0003_í?_x0002__x0003_zýB]3ð?ÅnG¡_x000F_vð?r4xHÁì?üû_x0013__x000D__x0014_ñ?_x0019_°®Îkñ?¥_x0005_¢)ì?îIf_x001E_ é?4ÏÞN^_x0001_ò?f¿`õDâñ?¶eûmÂÇé?ø7ûÓÿ÷î?¢°Óú&gt;ì?_x000C_Í×QNî?Iø,èDøð?Tí¤_x000B__x001D_ï?ÕB_x000E_ï¦_x0017_ï?gÚ£@,ñ?÷_x001D_'ÑåDð?¤ùÎÏ_x001B_¼é?Ó_x0012_.­$ñ?jÏË-_x0011_óî?ðÂçº_x0015_Gð?ÌÛ,$Ò(ð?-é*Lekð?AHòºÚÇñ?³¬ÓI&gt;ªï?ç_x0017_Jê_x001A_-ð?Rÿ#kÆ3ï?_x0013__x000C_0z´î?Ö_x0012_§¦HÁï?ÜöL_x000F_ï?kOW¹_x0002__x0003_x_ê?m,ÃøÐî??NÕéC[ï?ðTàuìÚè?½Y_x0002_ j0ì?ü)w1è?x1_x0002_4ê?:à[b¥Âð?üRË8Ðßì?¦¡§¤_x0017_çì?V²¡Ú1Þð?2_x0005__x0015_%P±ï?ó_x0014_GÉï_x0003_ò?ø Gt©Îñ?ëVå+xSï?X_x0017_Õ¼íñ?p0uÍ_ñ?0¢Á\[6ó?Ò,Qïêë?Ù·Mïï?jñÖ_x0001__x0014_|ð?&gt;K8)ÓIì?¡2Ð»ð?ð¤) uEó?ê_x0006_åÿíKñ?¸ñÄòï?_x000C_!ÙL°Lï?_x0016_o%×!Ëì?Ôª9x^òï?¨2_x000E_mð?EgjÑÜ½é?Z BT4ò?_x0001__x0002_°eýôkÿð?Ú_x0016_`¢_x000F_í?n¼P8/í?Ê_x0001__x0006_øó?,?È&gt;_x0001_ñ?tÞ~´^ñ?&gt;/@ÒØtî?Î¦VÉpZî?9®\1Có?6_x0003_9£î?9ËÂ_x001E_ð?°*¦`qñ?íKãXð?ú4_x0017_Ñüí?µw(ýî?¦e_x000C_3?Øí?BÂBµËð?ì¿_x0010_T2#ñ?ÎÿÙøï?â&lt;äiñ?´Ddð?Å÷_x0006_QEbë?ÒqÆÈaÇð?LíÊy-ð?ÖîY_x000C__x0005_¬ò?DR¨©ô?¯_x0016_2Ã@Pñ?«_x0004__x001D_àêó?øÔ¾²Cî?¾eº_x0008_í?_x0001__x0008_YsÞñ?Å_x0003__x0007_¾Fî?ºã×Bñ?^"¤Fùð?=_x0004__x001A__x0006__x0011_lí?CeÈNBð?©}N_x000D_¼wí?XFpÇíî?_x001A_è¬èï?©lC_x0004__x0012_ð?Mù_x0011_Êñð?r£§Mí?ÏÿxVåï?_x000B_îâÛ¼ë?B_x0002_ià'÷ñ?Ãß]`Zò?&lt;7{öï?}q_x0006_TÕ_x0008_ñ?¯ø_x0006_à¿ùð?@õKzñ?_x0003_é»à*í?¦`.ºwî?Îâ58í?:©_x0005_ Sð?_x0015__x0003__x0004_Àð?VGBà¼î?Ô_x0003_ØÔ¦ê?sÙ_x0007_ì?ocî¢cï?&lt;wà#ýí?=_x001E_úliùæ?T¿_x0013__x0014_75ï?)^?k_x0001_Ûæ?_x0005__x0008_@_x001F_nîñ?©Y¡_x0007_]ê?údÛ'õê?_x0010_Þè_x001B_;ë?u&lt;÷_x0006_t|é?EJ£æ^÷ï?BQ©_x0015_Á¨ê?L/);øñ?_x000B_Âaí[³ï?Q`&amp;HHFñ?áAl4Xî?dÏs±-áð?hË·ì¶kð?¹7§ð~ýï?Ð¦C¢ÄØð?aTP«å~î?×Û_x0004_llÒï?×H\âoHé?q²°±9Lí?·í_x0002_ñ?ô_x001A_;ï?K61_x001E_î?9Ó_x000E_ý9ñ?_x0004_êë²fáñ?ñA£fì?Âß' l¡î?sT'©_x001C_î?._x0001_Õï?¤á*­à*í?Ä:_x0003_4|_x0016_ì?cµ_x0019_$Vñ?æ&amp;îk_x0002__x0004_blê?yºh_x0013_ñ?\DÏKèð?L_x001D_f5ì?Ebqêì?Q_x000D_}r8í?^õ¯(_x001C_í?ÎsB_x000D_b¸ë?_x0018_	_x000E_vSð?hHc«uï?_*_x001C_Üò?_x0004_o_x0015_ÔL.î?µzÙd	Sñ?°¸ané?_x000E_¯e_x0017_î?bx±D_x0001_tí?Pú	îºð?Úûàî.ò?:óEßÚê?lw3¿ç_x0013_ô?øLÏát@ñ?´[~Çû%ð?rïèabð?ñqCÔä[í?s¸_x0005_¶í?Mýx_x001C_ñ?øñSµ=í?*çõÞ_ð?_x0018_)´_x0007_ÿñ?WÃÒ·ð?°­º_x0003_í?8ZCýAøñ?_x0001__x0005_¦!_x001B__x0005_/ï?­Ún,Ùbó?V9Å_x0013_Êtð? çËÌsKñ?gtÉæÖ_x001B_ò?ãÜ&amp;(Úí?ìîÄqôï?·_x000F_4ð?Ö_x0015__x0012_=_x001A_î?IHR_x0017__x0018_Ðî?_x000D_/Çæ$ì?pº_x0015_¢ï?{~ß_x0006_Õqð?önNø`Õð? _x0015_iN_x0008_=ñ?6*Ckð?ÒcGèëð?R|H¢jè?_x0004_·â&amp; Ñð?)XU_x0001__x0003_ì?ª¡¥gzñ?ð@i¾@ð?lQ@ï_x001C_ñ?o_x000B_À&amp;¦rì?_x0004_S%¬èî?6þ	&gt;îµñ?_x0002_JiÕ_x001C_ò?;O_x0012_KgJð?Å_x001B_hG_x000C_ë?P¸®CÕÚð?øþJÔ_x0010_&lt;ì?&gt;ìä_x0003__x0006_Útì?V«Âú _x001A_ð?)Î9+NJñ?y²=4¿í?þýÖ_x0013_,í?V½6A0_x001F_ë?(¤ _x0003_að?_x0014_go_x000C_ò?¦_x0016__x0001_u¹Ìí?Í×½LÌöî?_x0004_ñ®Þ8ñ?¬éy_x001A_wí?¾äÌ_x0013_Ëð?~¡_x0016_QIñ?xa@°êñ?Nê"Ú9ï?Óÿu_x0008_4Zï?=caE)í?U}ëÙ¦ï?Õ_x0015_§Òóð?ô_x0002_ÀÞð?vïÝ§Yë?:Ù_x001E_ÍçAï?KF_x0012__x0001_ð?Êq_x0005_âÔ/ì?è*´Ï&amp;ð?`¶®ñ?ÐªÈTL_x0012_ñ?i_x000D_U"7èð?Ýµz8D_x001B_ï?_x000F_p_x001A__x0018_è?´7Å-_x001C_í?_x0001__x0002_Â]Î[4}ñ?ZBßãâ¢ñ?ò[FòVî?ôL³¢0¿ï?¬@¥És7ï?_x0018_(²2é_x0008_ó?_x0002_?(XEð?mØT°fFí?®j_x000D_Ôú¥î?Òîºðì?äaWû_x000B_gò?«Üö_¦í?üÖw|¹1î?\X_x001D_nQaí?_x001C_6»Pñ?UËLâ¤Åð?Ü_x0008_CDÈë?ÏíQÕ©í?_x000E_O_x001E_0ysê?;ÏZæ_x0013_ò?4±7\î?OÜ¶ì?91^SS ë? pÏ@Ïë?ª_x001A_[Fð?¬w.®Nð?jV4Q)kñ?²8Ðo9_x0018_ñ?¬{÷QL¥ì?Pùæ_x001B_"ñ?z§°Ë_x0007_/ò?×z_x0002__x0002__x0005_{ï?l³00Rfë?_x0019__x001A_5Më?_x0003_jtÂf_x001D_í?_x0014_G½Lñ?\_x000C_e_x0013_Fµì?ê1Q@VBï?ÞuÏÊï ñ?^pÅJï?x+n_x0010_+ï?d0w'îî?(Ê]_x0012__x0003_`ï?+Ñ×5j_x0012_ð?ø»5·Wï?Ò458©'î?¦%|jÃCî?Þy_x0001_¤¸ð?ü_x0001_-/×îç?r×©¿H&lt;ï?3_x0001_p=ãè?ðD³µ_x001B_ò?òw __x000F__x0005_ï?®ÚDtmåó?ÜÈ4¦flð?*Êùxnò?cB_x0010__x0012_u_x0018_ï?î*q_x000E_íî?áLÅ£_x0004_&gt;ï?ÚKpÅÎî?_x001E_®½àÈï?ÿÕïPð?.àõÍãî?</t>
  </si>
  <si>
    <t>aa3d19a6180a74ffba8e44e6f7f6a080_x0002__x0003_¶àÅEKhí?.;+/oï?ÓÉywwð?å½_x000E_¿_x001D_hï?l¦½J_x0004_ºì?lU_x000F_Ö_x0001_&amp;î?Ñòs®\»ñ?øã\ßð?m!+*ð?_x0006_=	8UKñ?|ÓþH`Sî?ã"ê?_x000B_ÆÊîÄï?Rv`0@ªð?ÀX/ç/ð?Â£_x0013__x0006_äï?Í6ä§®ò?ªo¨_x0004__x0015_ì?ôrî?)`7$_x0004_ì?j2O1Õð?tçm_x0005_Fë?rPìPÞñ?öò¨_x0012_Í&lt;ç?Q(Ó_x0013_ÃVð?+x_x000F_üxð?Ö_x001D_AÏ)ê?%Õ®ËfOï?_x0010_V½ï?gìâ%dñ?r&lt;g0ñ?~âÆ½_x0005__x0007_Uì?8ìöÈí?$__x001A__x0011_zSñ?¦ÎV_x0006_®{ï?¯ÁÞvz¼î?Æ~Íû í?JgL5Äaï?»"Õ3î?_x0014_â7_x0014_RÔì?¥ëîã±í?IhÇCñ"ð?4»àiÜdï?E½¼_x0004_ð?R£T_x0017_ð?BY[Gî?_x001C_üêrN_x0010_ì?_x0013__x0006__x0014_ùï?ÆÿWùð?J´®I)ó?3sf»ð?§_x0010_Î[_x0001_Të?pí~nð?¢(_x001D_ü½_x0008_ï?d}ÁÞ¬¶ð?$¶x_x0003_Ðï?¸ò_x0003_´B*î?Wjª$ÇMñ?­_x000C_AÛ_x0002_ò?oÂÉñ°ò?¢¯¾ñ*^ð?¦Ès ?ð?¬_x0008_&gt;æÓî?_x0002__x0003__x001B_J&amp;_x001B_4ûí?_x0005_ÇIø	_x0008_ð?«Æ_x000C_RÔað?h_x0019_Øµ&amp;ë?_x000B_ý´Îpî?Òl1ÑÖÆî?¢ê»ÎFð?RMfo»ê?O±axï?Fsb[`ñ?Ã¡_x001C_?6_x001D_ð?ÿç_x000B_OK_x0005_ð?]_x0014_ø½ºë?Zúã_x0012__x001D_î?È_x0012_uP¡/ð?Ì{Ú?H§ì?mZè¹_x0006_Ìð?ÛûÙ{&amp;jñ?%^E_x001A_äñ?ÐCE[Ôò?i'¦)_x0001_$ò?S¤	I!ò?&gt;_x001F__x0002_ê_x000D_ë?±XÖ_x0004_§ñ?Jí¡w¡ë?¾é!3æò? _x0015_÷s¦Âí?×Ê+û_x000B_ñ?§¬ÏáÜôí?Æ_x000F_'Ç'âì?_x001D_wXÜ¤Oð?C~"l_x0001__x0004_ö¸ð?ti_x001E_xê?xU)9_x001F__x001A_ï?_x0008_ùvvkñ?³CÂ_x0016_sHó?dñâ`æ»ë?p¶AÞÈ]î?MtÝêQ	ñ?/½Óï?|èÈoßñ?A4×_x0013__x0018__x0017_ñ?%èxRð?Å_x0018_ð?Ó¿Ê¡Oæï?ÈhQ4ò?IÂ pÇ¥ì?k_x000C_7&gt;ì?ôÄ_x0013_ôÔ_x0018_ï?ÆûÓ)Pð?úõ±_x0003_ºî?_x0002_útÞØîð?øÏLøê?_x0006_ã_x0002_É_x0002_ð?ãÎõØôyñ?¬x©ï"_x0005_ï?¹:(3=¼ï?º5_x001F_í³ï?/Ó+À?í?gâ£I_x0003_cð?_x0001__x0001_ì?VçÀ4_x0014_ñ?­V6&gt;¤lð?_x0001__x0002_ÐB¶±ê,î?÷]T_x0006_Uî?ì_x0002_1×á&gt;ò?_x0003_3¼Ò^üï?Kñf1ä6í?xyd2L_x0010_ñ?r¾æÛ?øé?\ñ_x000F_¿0ê?Y4'Ì´§î?Âß&amp;qí?¾_x0002__x001D__x001B_Ëï?ÖY4#Rê?TO_x0004_ê5ì?Õ¶Õ_x000E_Tð?$¯_x000B_®¬ïî??S_x0013_ÊhÄð?·Cééí_x0013_ñ?BîIÌÈÉê?£àä_x0016__x0006_ð?ñ¦&amp;WªÑï?²0¡ºî?ÃZ¬xí?×³óÞï?Îs!®_x000B_%ô?ô&lt;Ô_x001F_ð]ò?#:àtí?Wº$ãLí?ëT+tkó?äYÍø_x0019_ð?y_x0004_1(;Wò?7§r_x0004_­ñ? Úì_x0003__x0004__x0011_Rð?_x0018_Ø±Í~ì?_x0010__x001E__x0015__x001D_Vñ?Â°ímð?÷ü_x0016_ ¸,ð?P_x0001_µwBð?Ü_x0014_YÛòò?À3ìzW*ñ?:6[kðî?3	 ¢`Úñ?ze£T_Ôð?4_x0008_¿5U_x0002_ï?þ&lt;Æ_²ï?p®ÃU-,ñ?ª_x0014_Æ_x0004_&gt;_x0019_ñ?ü!÷_x0016__x0011__x0010_ð?Ó_x001C_÷Òí?g¢Hî¯ð?nô_x001D_ÅÊ³ð?òù¿&lt;ð?^§åw_x000C__x0004_ì?cs%ó­ð?$/#á_x0010_0ñ?Å··Ó7ë?EÙ_x001B_¶_x000D_{ð?_x0003_wÅU_x000F_uê?õ¦ ï?DåzÍ¸ì?_x0016_c_x0017_\Îð? /Ûø&gt;ð?^_x0001_àø]í?V_x001D_³ì?_x0003__x0004_%áðÌ_x0015_ð?ä¤ÜCò?ø8~µXJê?¾í}ºÍó?R_x000F_µÊÅ"ñ?üØR_x001E_4ð?ät&amp;j&amp;³ð?É_x001F_y{}î?¨_x0002_,­êàñ?)öïrÛð?@R.ØQpë?¤SÑqÁ¸ï?í_x0008_ùíÚÙð?}ôÏ·i_x000F_ð?o_x000D_|_x001E_î?ý_x0015_êÝ¸ð?_x0001_J_x0012__x001C_ñ?¦ÙL¼pwî?ÙrÛ(ï?	cþ¨ï?fB³&amp;W_x0010_ð?k@_x0012__x0006_ï?_x0007_¢ùkÔð?&amp;ÑÜJêHð?SÍîOZ©ì?;]Ç¾È2ð?z\Cêµ*ï?Ô|_x0008_­p°ð?jil|þ_x001B_î?å|É&amp;_x0004_ñ?_x0018_Z!$P_x0017_ð??_x000C__x0002__x0005_]]ð?zä./_x0003_àð?ÉÕ¹,ãlð?_x001E__x0017_/(Nñ?_x0008_@ú6Ç_x0002_ñ?_x0010_=%¢)'ñ?¯_x0004_ã_x000B_ð?ñ¨Þ_x000C_â_x0003_ð? -Ú_x000B_¨Ôï?_x0007_=ÑUnð?¾f_x0002__x0017_°zò?ñ×G¨/î?TÙî_x000B_¤tñ?_x0012_®_x0001_ÃB]ò?ëg_x0018_æ ñ?²e÷õ_x0018_&gt;í?R&amp;dG_x000E_©ì?@,dùIð?-j_x0005_ð?p%f_x001F__x0010_nð?+öñ ¾ì?zrÛ_x0018_áAð?EGTÌ_x000B_ê?¦3_x0007_×/Oì?N?»Ï©ê?ñºÛqjñ?Þ_x0001_z\×Wñ?ý_x000F_ËkÞð?_x0007_?_x0003_Çï?^»aàð?p_x001C_ÿ¿G·ñ?Äg³4r!ï?_x0005__x0007_m&lt;_x0001_ÐÃbò?_x0002_èÏª¹øñ?_x0019_ÚÃ_x0012_ÈWð?Ì/×É@Ôñ?¨MóÊÌì?âàØEÒë?à9×ñ_x0006_í?Æ?»_x001A_ð?)Ñ_x0013_õ¿ï?ôËÙÎð?Ã»æï?õ1­Ã{%ñ?gH_x001F_âê?ëÙsX§vð?)·\À_x0013_¾ð?._x0002_S'ñ?7à20í?_x0004_Øî°½«ì?Á=W9[è?,ªn8h\î?)W©â_x000F_ó?6Aùeyï?\ÂB¡_x0008__x0008_í?Qjù³Ôfð?_x001A_z~³Åñ?_x0013_µ^­ð?Ü9_x0008__x001D_Dð?{UÈ;?ð?bÀ¿iï?C_x000E_y('_x0003_ð?F^yBÜ^ð?½j	_x0003__x0007_=|ò?Ýf1{¾ì?`Û~æ'ð?ù%_x0003__x0016_"Cð?R?U=ú_x001E_ñ?Ó´%9ò?Zû_x0017__x0001__x0002_0ò?_x0006_Ã5è_x001F_Ûí?þf_x001A_Óíñ?jWhÛì?_x001C_Þ5ÿT&amp;ñ?£}&lt;ã}ò?b¿Cóõðì?ß_x0005_~_x0016_ë¤ð?(ª]	·xñ?_x0003_4í_x0004_i;ñ?_x0006_Jâ¥ñ?Í_x0005_î8_x0013_ð?=ñn"cýò?·V=uñ?hN5#î?à'ÒgÄò?$I¶@´í?&amp;}ÂW,î?0Ïà_x0008_ì?¸÷&gt;¿í?&amp;Ò9.çñ?ì2X_x0006_TYï?¤×Çç_x000C_`ì?äiMÅ#î?ô³Éò×ñ?Kè-Uð?_x0006__x0008__x000E_®­}ð?¿àõ_x0004_éãð?¤øß!1§ð?¥QÁÏºè?¸I_x0007_,BXò?§âV_x000F_ð?_x001A_à4õ[sï?ó_x0003_û_x001E_ó_x0017_ë?éfa!ó?_x0002_vI`Üò?õ_x0006_Ææ_x000E__x0015_ï?°úe_x001C_Hò?HB¸cßNò?ÿÜxôâEð?ïø*ñò?ó[_x000F_®7ñ?NJïpÂî?Æ2|§ÑKí?_x000F_6ï=î?8Á9.%_x0005_ñ?_x0011__x001F__x000C_6°Að?Bdìÿxî?_x000C__x0011_Ù_x0001__x0013_Úð?Cúì_x000F_@xñ?^Q6Ú í?³7_x0019_.Åì?	Ô^Sbí?V_x0003_Rtó?Æöáòíí?$L_x0017__x001A_±ñ?ï_x0017_Ù"ôñ?fD1,_x0007_	í_x0004_ë?~¬&gt;E_x001E_ï?kK Ry®ñ?î_x0006_yC_x0004_ï?Ë_x0005_^nî?KrEx"ì?1ööAÝñ?üò_x0011_×Ïð?fà_x0002_.@í?²Râ%]ï?ý-Sñ?_x001C_&lt;À²ð?_x0012_t³_x0017_s²ð?lS8Â¾õ?ìyfødð?Íw@UÛñ?_x000B_oÄ·ð?àVS82Cí??ÕÅ18ð?ÖûB¨_x0007_?ï?sáåó_x000C_î?×³Åe©rò?µíøÏØKê?Etç_x000D_Êð?b_x0003_ÁPò?_x0015_&lt;´F_x0007_Tñ?_x0004__x0005_Ù_x0004_{í?_x0008_obbÇ¨ð?Ó\¡]1ë?ºý`_x0001_ð?_x0002__x0019__x0019_K&gt;Öð?oG^6úwð?_x0001__x0002_¦¥Áë?_x0005_â³¿hÃì?y¸_x0007_F&amp;ï?_x0016__x0017_CúÜó?^ÂÅj6ï?cèÕÍO@ð?¬ [¬% ñ?]?tH;Èí?*´~câ[ñ?ämÑyò?E·_x0014_C_x0015_ê?¸ò_x0006_Ãp_x001C_ë?¿{-«_x0018_«ò?¡_x0002_Y_x0017_Ôî?v_x000E__x0006_ÏB:ò?Ä_x000E_D}Ið?bNðäÞò?Ý'6}aÙï?ª_x0001__x0002_&gt;_x0013_ð?z_x0011_9N`Tî?Iìh¶Fð?6àWN³ì?jNÜdóHî?Ä|Øh°í?_x001C_L³_x0015_£°ñ?|Îto¤_x0013_ó?C_x000C_xF²ò??e_x0017_à9¼ð?S=I~Öñ?K_x000C__x0012_ÅÙó?½\_x0006_¯äéñ?cý_x0002__x0003_ì&lt;ð?è_x0003_hBöð?_x0019_gÉ¹¾_x0003_ñ?_x000C_-Én0ñ?d·õ²éçñ?B_x0002__x0016_~_x0013_ñ?½ä_x000D_#s¨ë?Þ¶_x001A_zxî?CZ·×»ó?°_x001D__x0018_Üñ?LI¨ÿ_x0018_ð?J_x0011_wî±jñ?òÉÓ_x0004_Íë?zçGÏqë? ´ÒÎbôò?¼(vª_x000E_¤ñ?õ+w_x000B_uí?R;¥Ù×!ð?ö8º_x000F_ò_x001F_ï?x¡Úz±Mî?_x001B_²Üãë?{+_)ò?Ö*ði¯õñ?éª_x000C__x0001_ñ?_x000E_'Øläñ?º¦ì¿`Wñ?±ÑóEøì?].êù?é?z#Åopñ?6«AÙý*ð?¶{}ù|½ñ?ºå¦ÁÆð?_x0004__x0006_t;T²_x001F_Xð?z_x001D_×òê?_x0018_ÆQÈy¦ð?¨Yc_x000E_½_x0002_î?Z,7_x000C_Îì?¢Ê._x0003_Éñ?®_x001D_+¾ð?¿¸_x0005_Ëñ«í?x½ÿG¥ð?WP_x000D_î?M_x0002_?_x001E_Q_x001D_ñ?&lt;DGÓ2î?³Í¿±îï?·¨_x0013_|ï?»~®·0_x0006_ð?ÞSUÁ®î?Ðkµc.$ì?&gt;ÝÎð?´_x0005_2Áð?b2ö_x000B__x000C_dè?»\_x0004_%_x0015_ñ?Ó_x0001_^ñ?_x¢ò?iîÄõ_x0012_Zð?jáæo8ñ?æmVOéï?6tü[úkñ?&amp;±@g«äñ?&gt;*9fð?ñ~uO_x001D_9ñ?=ÈBuÓó?m¤Eì_x0003__x0004_J}ñ?Ê'£×Añ?Þkorºî?{_x000B_¨Yï?_x0010_x£hc_x0014_ñ?ä_x0004_¨Ý7:ì?mð_x0002_É_x0001_ò?°å^À*ûð?X²²Ø'ð?jµT_x001F_Zð?ÿ_x0008_°p0ð?ð_x0015_ñ?"¸^Ò_x0018_ì?¼{º¼Ê¿î?©ñ÷?î_x000C_ñ?òÓ_mñ?_x0004_Åé+AÝî?×_x0003_À_x0013_yì?øHG)²ì?-új!4ýñ?Ue©ï?_x001F_*dV_x0001_í?_x0013_2ÜSWó?´{?È:î?"2¤¥Ñð?éËC¶]ð?®¢TÚWì?¤'ì?[ÎÝ|9_x001D_ë??A	ëÎð?í3S_x0018__x0019_í?½©¼©AÆð?_x0003__x0004_H¯4àøï?=r*)_x0014_ï?³_x0003__x0003_ä5ëï?_x0001_Yð?ÔPw_x0005_ù[ð?Q®ÜÖì_x001E_ì?Uv_x0008_L»Gð?dÄÑ_x0011_.é?îNº_x001B_lñ?Ñ¹®Dð?ç_x0011_Âsð?°UþeTò?È¶/ÏÑéì?¹úy&amp;ìpò?_x0013_*ïö5&gt;ñ?-¾þ_x0007_Y_x001D_ï?«Oh_x000D_úñ?Ò¥`Pð?âTh´_x0019_ìî?ñv_x001D_*Wí?,xaÿ¢ì?r%_x0010_5$î?¦°MÍ&gt;cë?#Ò_x0002_.¥¿ð?ÜÓ&lt;wwFñ?Cêo©$ð?oÀ»Ä÷Íð?ÿ(*°_x000B_ó?z¥&amp;Xðð?_x000F_ñ_x0002_Éð?_x0010_Ò|_x0002__x0010_Õñ?¾bB_x0001__x0002_!hó?i=m)ôð?~otl:Fï?U/tØ{î?³_x0017_1»Vî?_x0011__x0017_fÞ6¼ñ?Ç_x0012_æ[®ð?d_x0017_%º ì?_Õ\&lt;Õkð?ì×ô_x0003_Fð?m	o_x001B_äï?HA@5²¤ð?èÜ¿Þä·ï?ì,6[³î?9B´äÉí?ø¿ÅR¯í?_x0003__x0012__x000E_Mò?2_x001E_U)Pî?_x0008__x0019_ÌÀhËì?_x0001_¦Îc|è?¨Z6`Iyò?±oÚÈüñ?Ý EË_x000B_ñ?p_x000B_j_x0004_Ûé?±Ea_x0011_V_x0006_ò?÷öç&gt;C¨ì?_x0012_M_x000E_ú}ï?Ye³0ÍØï?_x0007_ÞòÐ#ð?itS|¥uò?QÒ&amp;µÞÐñ?Êíáâ$í?_x0001__x0002_ò-äaÝì?_x001C_Ê|·Åñ?&amp;_x001D_òc_x0002_í?_x0003_§ú__x0011_î?_Í"{Tð?±Ë³¼ÆFë?_x000F_½ë¿³î?a*ç¥bê?~4_x0001_I©ð?_x0001_f8Ñûî?_x001C_¦äÃ)ò?/7"à_x0011_ñ?úßvªdoð?¯_x0011_¬r¢î?62K6Ðÿï?(HN+ÿò?U+o$ìÆñ?Çy7÷Öñ?(ü¸ãíÈò?3t~k_ð?\Ði_x000B_lî?ÕsÕ¯1]î?:_x0018_üÆÓÜì?¾¨3©èñ?E«_x001B_|¼ð?	´_x0019_È&lt;¦ð?ß_x0001_@ÑdÉñ?_x0008_82_x0008_Ò.î?_x0008_»"%_x001A_í?ná_x0011__x000F_»ð?iÛôTò?_x0013_ñk³_x0001__x0003_õÕð?v5Ú¼ñ?ÚÞKÁÍñ?D«_x0010_®ÿð?&lt;_x0002_ïS[gî?$/p·ï?þ6ÍÚ_x001A_¬ð?_x0006_Ë·k_x000C_ï?ÆCR_x0007_éç?ÝÆD`ñ-ñ?-_x0019__x0019_z)ýì?ò5Ôþ;±ë?ãå+k1ó?70_x001E_üð=ð?r¹Ý?Ëáî?è¢è]Ëô?.=_x001B__x0006_÷Gî?ãvÎ¼°$ï?JÔNXï?_x0019_7	ññ?_x001E_VÝä9 ð?_x0019_g¶]_x0016_ò?ÿ=_x0005_Iò?ó© ^­ð?_x0014_¹êS_x000D_ó?­_x001A_V]Bõð?_x0017_Æ7|ìvï?h¾89Vð?ùW¼vÝCñ?X~_x0011_ÝÅ_x0019_ì?U¾¯þ_x0013_í?dÄe\©Pð?_x0001__x0004_þÛÆÍfÄì?m¦_x0011_9ðYï?_x0007_;ÿHL7ì?âeç_x0003_Èÿð?LòîP«Æð?ðvºÜ]bì?Ó^»y4î?ö84Le÷î?ú_x0018_p_x0001__x0001_ë?s§0_x000B_ãüê?_x0002_â_x001A_¶k\ð?àÆ\ÝÖ×ñ?}_x001A_Á4ì?$û×ÿU(ð?¦éß£ð?_x0004_y©§ßñ?UAóîWÖð?¾;çËä:ï?_x000E_1Ò%Ðñ?J_x0016__x000B_zùð?µMÉ¦ÜRì?ã_x0019_x+üî?9Ü%Ñ_x0017_ï?ú 7QHÆë?Ê½_x0001_Îïî?Íæ!p_x0013_ê?ò®¾IDjð?ÏÓíAì?ý_x000D_5Q_ï?ün_x0019_»µñ?@Ì¡Ñz_x0003_í?sÐQ_x0001__x0003_bò?_x000C_ÔôÎTñ?Ô°_x0006_ë?h±_x0010_,ð_x001E_ð?Qýñ?n¾uæ,&lt;è?sf³_x000C_ò?éÈ#ñ´ñ?waüHï?«§?¦áÏð?È¯T_x0010_7ñ?	/¡ä»ð?OKî_x0014__x001B_ð? _x0002_A¢:_x001A_î?$[u´Eî?âù_x001F_5_x000B_Þì?Ðô7e¾ï?_x0003_6]ÜÚäî?ù]O£`ð?èØl_x0002_¨_x0015_ð?¶H¨îíï?¦ÕVµ_x0007__x0018_ð?ûRLnIò?õµ*ìCíð?Ð &amp;@çÁê?vo	mê?OåTÏÂ¬ð?µÅ	èñ»ð?s{}áJHí?;hè["Pð?Rjæ¾nÓò?±mK_x0010__x0001_3í?_x0004__x0006__x0004_fl¤Ýï?'C¤¼ð?O"_x0003_G_x0018__x0004_ì??T*Ó_x0017_·ñ?Þ_x0017_£_x0002_c"ð?ãªs_x0005_=²ñ?êÑå4áÔð?ïìw3­Øò?&amp;°¶3gô?j_x000E_Xö}í?_x0004_ªÂ_x0003_¡ê?JÄ¥è¢^í?_x001A_5` tñ?_x0017_éÙn*î?_x0004_÷ãv0~ñ?êbþ1î?_x0001__x0011_^R}²ñ?3=¨wò?câÉS®ë?_x0013_Á¤fÿ	ñ?Ò¡ì$ªò?_x0004__x000E_h._x0019_ë?B®îB_x0018_mï?Âtd¨añ?c(à¸Ï­î?öK£Ê6ñ?IJÎ:_x0012_ñ?_x0013__u_x0007_ï?PQ¬èNñ?!n#2î?KÎÞÓ%sñ?À_x0016_3,_x0002__x0003_q ñ?(_x000E_Ñvjð?{_x0001__x000F__x001A_Úäí?«_x0004_¼=ûñ?c@_x0019_©qò?_x001E_¡4:ñ?É«_x0011_e_x000D_,ë?5³_x0007_/¤Tí?¬«á_x0019_×ï?f_x0002_hÛ_x0011_ñ?Ü_x001D_ÑÄ_x0018_ñ?b|­±Mò?j¯aû$ò?l0_x0010_(ñ?±tÕËãð?ò3*ð?idxÁÒð?ËDU_x001E_ðLð?_x0015_çÿd _x0004_ò?ñ'¸ò«ð?_x0018_¥'±_x000B_¸ð?nÒ_x0004_¹ë?¾Z3wò?_x0018_K4\jcé?¯_x001E_é¡þÇñ?WdM$]ð?7ö[FÁýí?i_x000D_[­íDí?Äº6gñ?_x0002_%YY \ñ?ßUÞ×ð?æ´:¬!ï?_x0003__x0006_B*l¦×öò?Ò?:_x0008_ûï?_x0002__x0002_g_x001E_ñ?¢|¡¥åZí?¸Näò_x0001_0ð?#;_Ldî?_}»äLpì?_x0005__x0012_­Kï?æ¢Siô`ñ?Pg"àEéñ?l_x000E_ñâð?ÂÀ¯Kiì?òÜcAåð?@`ê? ¿PáÑð?s1Ùø0Oð?X_x0016_Å9ÓÖï?.ýÏT _x0018_ñ?Agì éËï?_x0015_Âñwc`ñ?ÿâ_x0014_Ù"ë?_x0004_Æ[ïò?[&lt;6ÿÕùó?ûÏ0·ëIñ?6_x0012_³§fîð?}_x001B_WÀð?Þ·5¦öé?5bõ)kÙí?|x_x0013__x001B_1Æñ?_x0015_e_x0010_xüî?_x0008_²bòeï?ÐR¶e_x0001__x0003_ï~ò?þ ÞJ_x0011_¸í?_x001D_£ª_x0010_¦Uð?¼?ÆvN¶é?_x000C_3íÚ]ð?I_x001A_)ð?ú£ôZaî?_x0014_^=_x0004_Êñ?±tLºÅï?_x0018_o5_x0008_t«ñ?HÙæU{_x0010_è?g_x001B__x001F_Ëð?¨)ShÊî?®_x0010_à_x0007_	ïí?ÄÑRe_x0016_ð?·§Dþ_x001B_ð?Ò¨j$yñ?C?HLð?OL|_x0002_$ï?©Èè;O4ð?r_x0015_°|_x0005_Nð?_x000E_É»È6ð?£õw±w÷ï?þÊI¹Ñ0ð?_x000D_®Ä_?¿ð?M2§¬Yñ?ú°6C?/ñ?:OÕì+úï?_x001A_thû_x000F_Mï?1r}-Tãð?9ÍdS®+î?iª9?_x0015_°ð?_x0001__x0003__x0007_éÿa_x001F_íë?ÎM9rzð?¨_x0011_7ªûï?_x001C_N°D¢Îð?ÆjÒíÁð?^ýðzâé?ßÞ_x0013__x0003_ª¨î?W÷¯oáêì?L_«ø`ó?³êÙmWî?¢1;Ë¢ò?ì_x0002_áÅý$ï?;_x0001_Ún)î?¤NÐòcì?_x0019_Þ3ÆÍî?NgÄ4ï?Ú_x001C_âàì?Fc_x001C__x0014_¿ð?o£Ô_x0006_ï?þs¯ËX½ï?,t«cnî?GS@us_x0011_ï?sMwPê?ÃâµT)Qò?ÔãÌ_x001C_ºï?wÂ_x000F_fQGí?_x001D_W4=§ï?W_x0017_°Rsúî?ÒØd=ñ?@ì,A·5ð?R`ø©_x0010_ñ?AD»_x0013__x0002__x0003_¹Rï?:%®y_x001C_Éð?¥VV_x0013_Z¿ò?w¥_x0001_@Úï?N8ÔMàë?l÷_x0018_s_x001C_qð?_x0005_`Røð?_	Î_mäð?ÄØ½Y¥í?#óÑ¤Pî?Þ÷'ÉG_x0016_ï?Pñ_x0005_%l.ï?¬·øªñ?ðµV_x000B_ñ?2_x0018_`_x0014__x001B_ñ?ÔÜ_x0003__x0011_+ñ? Ô®_x0013_`Cñ?^¹¿jvZñ?°Ê_x0019_ÅÓñ?s,|¿Îï?¬Ô_x000F_CUåè?H³è²Ú_x0018_ð?Xu(Ì(ò?Ê³Ï/8§ñ?XÛ#¥W#ï?&amp;¤6_x0011_._x001A_é?ÿõ+n¢	ð?­»ß¹ßð?_x000B__x001F_Ó}fÃð?_x001D_Ï_x0015__x0006_"ì?îÅ_x001D_?Láð?[_x001D_×æ_x0013_ë?_x0003__x0004_£öÍ]Ù3ð?|ØÍåöï?&lt;&lt;­ÌÈó?4«b¸_x0005_ð?ìù_x001D_u_x0010_ð?\ÐT³?_ñ?|_x0003_óLíþë?ÚÕ_x000B_{¨Ûò?É =©_x000B_ïî?¡Ï&amp;4ò?ÎÙ2Òí?Æww_x0001_p6î?îÚEù2é?P{&lt;åæªê?Ä³Ké?_x000C_éß_x0016_$íò?©_x0002_¿ÉÈ|ï?Þ¤Îý,Êð?üÁ_x0018_ýõFñ?¼@ég?öî?_x0018_|¼ÿ¸ñ?Ü_x0017__x000F__x000D_¥ñ?ÌU¯Bë?ªw/ü5Oî?n	WU¦1ò?¾ð_ô¸_x000D_í?E[_x001A_è#5î?ÂÉ8övÕñ?MÄFÓ^ð?ú`B°çgï?Þ	WÈ&gt;í?f©Âð_x0001__x0002_üð?_x0015_Àö×:ò?Û_x0012_eÚ_x0002_ôð?ôA\)6ñ?æÅ_x001F_¹,Òî?é|é_x0017_×_x0004_ñ?A_x000E_]^Qî?üÿ_x0015_ªPÿî?	Ýc±í?	_x0002_ÿ1íê?ú_x0001_ü_x0010_¡ï?_x0012_²iû-Çê?.B»/U6é?¥Ë_x000E_uÃ_x0016_î?µèÈP¶Îí?çPÊ*â7ï?!_x001B_| ®"ð?}ú%ñ _x0016_ï?]Ð¬_x0012_ò?â|_x0017_Ãë? Lg÷15í?úåNÓq×ð?â¸©Ç³²ê?Ob_x0007__x001B_Fé?î4ï_x0007__x0005_ì?GÅp_x0003_î?°W¢ãRäð?}Ë;µs_x0012_î?|7O_x0017_B&amp;í?_x0015_._x001B_%së?môÀÕ{¾î?ó"_x0017_ºúî?_x0005__x0008_+Ägnë?_åÇUmó?vü²_x0002_C_x000F_ò?n@Í_x0007_­ï?ø_x0003_Õåæê?øb#³î	ë?AùÑ²Çï?Ø¨g_x001F_)ì?½Þåó_x0006_ð?ctYtPIï?äå5&lt;~ð?_x000C_3W=q_x0018_ð?Ð!Â05ñ?E_x0002_òð?1¼?wKë?}Ã|òeð?Ó¨½CNñ?°ëª4Û¤ò?_x0001_Sã1Åñ?o»DN5nì?ì­Ñ4í?²½_x0003___x0004_ì?7ÁB.¡ñ?ç_x0013_Ìe¸ñ?]´víî?êdï_x0001_9xò?vC§Ç1ñ?ðà_x000C_¿ë?þÄøÂè?_x001E_Æ¡ÄD2ñ?#Õ_x000B_'í?\ì*K_x0001__x0003_^xð?O«Cpî?À_x000B_¼ýï?u_x0004_@Á#îð?«7¿~[´ï?®vä¥ªCð?&amp;_x000D_;fÍ»ï?ÊTû½cÈï?º	_x001D_î¼¯ï?g*wôcð?&gt;Ã:¿^ð?L_x0014_	°î?Ä=àÆ÷Fò?Î]_x0005_kñð?LS´Äù¨ó?XÅ_x0014_¥;ï?_x001E_ÈzÜ_x0005_ì?¸·²UÁþò?ó_x001D_£§jtñ?§y¹'^é?â_Î_x0018_ò?d{ì·hñ?n$R_x0012_²ð?_x000F__x001D_õ7î?!ÌÜAî?£/_x0008_L_x0016_ñ?!ùâ7Òí?×&amp;_x0017_},ð?m¯?{}=ï?Ï_x0002_lGnï?±Zj_x0011_êñ?&amp;_x000D_Üá_x0003_í?_x0001__x0003_)_x001C_o]æBï?_x0002_½:_x000C_ð?^âw$ð?IËG_x0019_î?_x0014_fV.ò?4,æKð?ØÁ½?Ü_x0003_ð?iÇÅD&amp;qñ?_x0015_O&gt;s3	ð??GXêÕ.í?¼Ij1ð?0×s[[é?/_x0007_0¶_x001A_ñ?¨8á¿Êð?ËM¦G4æð?áâvl¯pò?@P9Õë¤î?=ysg%?ð?bV_x0003_¹Êð?IäÂÌ0=ì?_x0001_w_x0017_§¢Ùí?hÈ¿Dý½ñ?Ã¯/_x0001_vï?w]Þð?Í2M­gð?^Î öáð?PXª_x000D_åñ?Ùwu«Óï?Sñ|63Eò?gp·ÌªÇð?[~_x0011__x0011_1ó?^RA_x0003__x0004_HAí?ær¯§+]ï?ò*yý­_x001F_ì? ¾züEÖë?³«¡¦_x0013_µï?Í	þí!_x001B_ó? âÖ´ñ?¸ê~íØ¤í?m¿çKüï?Ë_x000F_s\_x0012_Üï?(l_x000B_º_x0018__x0018_ì?évµ_x0014_úÕñ?¼ïÁTñ?9B_x0018_Þ¢í?ùÛ¯_x0016_ë?Âÿµ_x001B_f3ð?©à&amp;ô2ò?[8_x0001_Üð?»ÎôÕÌàð?Üúv9±_î?7«&amp;_x000B__x0005_Òñ?Yë;Ãð?&amp;ìêVÅëð? I_x001B__x001E_|ò?o_x0007__x0018_î?:K_x0003_._x000D_ò?@_x000C_¹EÇì?_x0010__x0005_lEèï?_x0002_¬_x0011_('î?(o`¥ìð?¿ -)5×í?3Ë/¢ ï?_x0002__x0004_ÃÏY«uAñ?8N_x0003_Ø&gt;_ì?ÍLG3m$ò?'j_x0012_$Qð?OùR"%ò?ûû¥6&gt;Qð?Ñ×_x0015_P*¶ñ?àý-Z»&gt;ï?µ¹³ÂOòî?û3¾ _x001B_±ñ?ÄçÍð?¨_x0012_ô¬Yí?¹°_x000D_ìHï?z¿+qU8ï?`)_x0006_[_x000D_ñ?_x0018_¸0ÚÌî?²¬JÚ_x001A_ìë?Î°_x001A_3_x0015_wð?fÑÍ¿u_x0003_î?ºçòN;Mì?5æ&amp;(Lð?Ê£Z9`[ð?Øo_vï?_x0006_Ü3û.Fî?xË{»_x0001_ñ?»­X/Ò¥ð?Ö5«ð(Zñ?»Fö?Kï?Êù%Lwó?bö,ÆYWï?|F_x000B_vCýë?­¿_x000B__x0002__x0003_Z½ì?ud·FËî?p`ÒÞ_x0001_ó?¬(_x001B_i×{ñ?Õ!RáBqð?)=°Ý¤¸ð?p¯Tol5ð?ÓTjrgë?Ï92ð?|¼èðõð?³ßn_x000F_"ð?-4ZÀî_x001C_ì?©@qH§Qï?Óîùº&amp;Ñð?E_x0006__x0014_f=Îï?_x0008_}§¸ó?¶_x000B_x=ñ?ù&gt;ÕÜýñ?ÞÙG®¶ñ?_x0015_8üÄÄë?ð^)r`ó?û×ú_x0010_eð?^02³Q3ò?¸Ë¤_x000D_1_x0013_î?:_x001A__x0003_nDì?ý_x0002_)éâPð?-Ð{_x0006_ð?y¾ýËM_x0007_ð?lºë£¹ë?Ý_x001A_syÞ\ò?`£²)_x001A_añ?ÜÁ¾J^zë?_x0001__x0002_Újüñë?µ´ÍîV!ì?_x0003_0_x0004_òZð?}®W_x001F_Äï?Ó§D[ñ?~ÈdRï?o2pbhð?_x0007_2µ)ßî?{èö¦«×î?_x0019_Îï#¯sí?&lt;ã[Ò_x000B_ó?ÑõË%ï?Ê {ç_x000E_í??å~3¤Ið?ü_x0015_²_x0006_¦­í?_x0005_@¥1Lì?ÙÓóÚãï?_x0010_ê@Øî?\µz_x001F_Úð?{_x0013__x0005_róñ?C¶ü=_x001A_Xì?ª0Âféùí?VçÏ_x0019_ù_x0007_ñ?9"Eí4ï?5_x0012_Î^	_x0016_ð?k.±_x0019_Ïð?Ø@_x000E__x0008_Ýoò?Æ·¬¤ï?öì?5që?ÇXsíÿ_x0010_ñ?_x001B_Ô4ZÝíé?Iâ_x0005_À_x0001__x0002__x000C_ð?Ý¯_x000E__x000F_&amp;ò?o¬×½_x001A_ì?å_x0013_áË§_x000D_ë?ó_x0016__x000D_ü3î?ÛgsÆkÂó?ñ_x0017_&gt;_x0013_zRð? n_x001E_×(Fí?pg0¦_x0019_ßî?_x0010_Úè_x0010__x001A_ð?5_x0012_.D_x001B_ð?B#YÌÕ0ñ?üûA×0èí?##át/ó?	Ý_x0003_j_x001F__x0001_ô?@XE²¶Xí?ü§Çvðøð?PÅþ_x0012_#ð?'ë%Ühñ?{ëçêñ?ä@W¢È°ñ?ô[í®cñ?OXÁ_x001D_\ï?Ñ_x0010_5?_x0010_î?´©åçx9ð?Ã^.½ÎÆñ?ºpê%ÙUî?´¶(Pògð?#öRýZVò?·Ì"Þ@ï?»_x0004_Ðeê?KÎ_x0001__x0013_üàê?_x0001_	_x0010_0dÞáð?þ&lt;qÚ}ð?_x0002_ö_x000B_¸%Kí?_x001C_0Çÿ	_x000C_î?_x001E_¨ijð?d_x0016_¾V±Óð?E/Ë®FBí?ù¡º&gt;zñ?¦VYzMêð?p_C_x001D_Ívñ?å_x0014__x001A_¤í?¤q­Ð_x0015_sð?}º[Î1í?C´|)ð?+¾ë­ñ?L³¦õäñ?_x0019_± Ô·5ï?Tá_x0005_¬Ùñ?Á¢5Y/»î?_pYkx?î?Ü}_x0008_?ó_x000D_ï?_x0003_"¾7_x0003_ñ?Eê6½_x0004_jí?Ò)#_x0006__x0019_í?IÑUñ?Ï¹f_x0006_xúñ?iþ_x0007_Qp·í?é_x0013_ Â_x001F_ð?U`CÂÞé?_x000C_MRåð?éÚ»_x000F_õ¤ë?Ì_x001A_1Ï_x0001__x0004_ _x000B_ð?_x0002_ÿç?&lt;ð?_x001B_I1U±ò?ª¦C»cð?_x0003_¢yç4Aò?j~f`Ìñ?±0æä¬ó?fâ_x0017_¬vpï?å3üÝò?À_x000C_ñãõûð?±_x0015_Îhæ&lt;é?!_x0011_9ÑÂó?_x0001_;âshì?ð80_x001E_Tð?¼±å¨uËï?H&gt;l&lt;.©í?bÖ1rñ?Èi_x0012_|þÊí?æ_x0008_ÚI@¦î?,_x0001_W@_x001A_Mì?ÖN¥Ní?lé_x001B_¾Rë?*_x001D_7æ[³í?t$_x0016_2Áï?_x0004_ù°Yjì?ý÷«7´ï?_Õµtî?ý#°õY%ð?c~4Û£_x0013_í?·tW÷ñ?©_x0014_i;4×ð?@_x000B_Æ_x0002__x001C_ð?_x001B__x001D_¿Äi×_x001C_ð?_x0014_ÍôÅ_x0004_Ýï?Û_x001A_KqI_x001B_ï?Z|àÊkì?Lø«_x0014_Goð?_x0004_l-&lt;öî?iÃ­\©ì?ûW\é§²î?§í@iúCò?9oáËñ?Hî&amp;_x0005__x0019_í?ê5ö^{Ðð?é_x0003_Ò6¸&lt;ò?l	G_x0018__x0004_ð?_x0015_TÉQR7í?_x000B_:º«Ï!ð?T`.þ³î?3=qIî?8Zomî?9Õkñ½î?_x0001__x0003__x001B__x001B__x0002__x0003__x001B__x001B__x0003__x0003__x001B__x001B__x0004__x0003__x001B__x001B__x0005__x0003__x001B__x001B__x0006__x0003__x001B__x001B__x0007__x0003__x001B__x001B__x0008__x0003__x001B__x001B_	_x0003__x001B__x001B__x001D__x0003__x001B__x001B__x000B__x0003__x001B__x001B__x000C__x0003__x001B__x001B__x000D__x0003__x001B__x001B__x000E__x0003__x001B__x001B__x000F__x0003__x001B__x001B__x0010__x0003__x001B__x001B__x0011__x0003__x001B__x001B__x0012__x0003__x001B__x001B__x0013__x0003__x001B__x001B__x0014__x0003__x001B__x001B__x0015__x0003__x001B__x001B__x0016__x0003__x001B__x001B__x0017__x0003__x001B__x001B__x0001__x0002__x0018__x0003__x0001__x0001__x0019__x0003__x0001__x0001__x001A__x0003__x0001__x0001__x001B__x0003__x0001__x0001__x001C__x0003__x0001__x0001__x001D__x0003__x0001__x0001__x001E__x0003__x0001__x0001__x001F__x0003__x0001__x0001_ _x0003__x0001__x0001_!_x0003__x0001__x0001_"_x0003__x0001__x0001_#_x0003__x0001__x0001_$_x0003__x0001__x0001_%_x0003__x0001__x0001_&amp;_x0003__x0001__x0001_'_x0003__x0001__x0001_(_x0003__x0001__x0001_)_x0003__x0001__x0001_*_x0003__x0001__x0001_+_x0003__x0001__x0001_,_x0003__x0001__x0001_-_x0003__x0001__x0001_._x0003__x0001__x0001_/_x0003__x0001__x0001_0_x0003__x0001__x0001_1_x0003__x0001__x0001_2_x0003__x0001__x0001_3_x0003__x0001__x0001_4_x0003__x0001__x0001_5_x0003__x0001__x0001_6_x0003__x0001__x0001_7_x0003__x0001__x0001_8_x0003__x0001__x0001_9_x0003__x0001__x0001_:_x0003__x0001__x0001_;_x0003__x0001__x0001_&lt;_x0003__x0001__x0001_=_x0003__x0001__x0001_&gt;_x0003__x0001__x0001_?_x0003__x0001__x0001_@_x0003__x0001__x0001_A_x0003__x0001__x0001_B_x0003__x0001__x0001_C_x0003__x0001__x0001_D_x0003__x0001__x0001_E_x0003__x0001__x0001_F_x0003__x0001__x0001_G_x0003__x0001__x0001_H_x0003__x0001__x0001_I_x0003__x0001__x0001_J_x0003__x0001__x0001_K_x0003__x0001__x0001_L_x0003__x0001__x0001_M_x0003__x0001__x0001_N_x0003__x0001__x0001_O_x0003__x0001__x0001_P_x0003__x0001__x0001_Q_x0003__x0001__x0001_R_x0003__x0001__x0001_S_x0003__x0001__x0001_T_x0003__x0001__x0001_U_x0003__x0001__x0001_V_x0003__x0001__x0001__x0001__x0002_W_x0003__x0001__x0001_X_x0003__x0001__x0001_Y_x0003__x0001__x0001_Z_x0003__x0001__x0001_[_x0003__x0001__x0001_\_x0003__x0001__x0001_]_x0003__x0001__x0001_^_x0003__x0001__x0001___x0003__x0001__x0001_`_x0003__x0001__x0001_a_x0003__x0001__x0001_b_x0003__x0001__x0001_c_x0003__x0001__x0001_d_x0003__x0001__x0001_f_x0003__x0001__x0001_ýÿÿÿg_x0003__x0001__x0001_h_x0003__x0001__x0001_i_x0003__x0001__x0001_j_x0003__x0001__x0001_k_x0003__x0001__x0001_l_x0003__x0001__x0001_m_x0003__x0001__x0001_n_x0003__x0001__x0001_o_x0003__x0001__x0001_p_x0003__x0001__x0001_q_x0003__x0001__x0001_r_x0003__x0001__x0001_s_x0003__x0001__x0001_t_x0003__x0001__x0001_u_x0003__x0001__x0001_v_x0003__x0001__x0001_w_x0003__x0001__x0001_x_x0003__x0001__x0001_y_x0003__x0001__x0001_z_x0003__x0001__x0001_{_x0003__x0001__x0001_|_x0003__x0001__x0001_}_x0003__x0001__x0001_~_x0003__x0001__x0001__x0003__x0001__x0001__x0003__x0001__x0001_ÞÎ_x000D_(_x001F_4ï?_x0017_»@Ft0í?¥'ÖhD¥ñ?_x0003__x000F_,TØÑî?&gt;k£O-_x001E_ñ?i=_x0001_x_x0006_ð?MC@,ð?Þê_x0006_*Xê?k_x0007_ùÈäôï?_x0018_ÛÍ*~ñ?u5o	_x000B_á_x0010_ð?¾írðdñ?34Ã£ÂÎí?WÔaSS_x0013_ò?J_x000C_ÒÊoÎò?r&lt;_x001B_Ë¿î?|_x0005__x0003_ _x0001_)ð?üx3ápÊð?ÚÔ:×*é?_x0002_gmðì?© _x0008_÷ì?Ëo_x0017_6Rð?Äº-xjî?{ôrÇ«Ñí?[_x0007_¦îý_ï?¦ã_x000D_"]úð?_x000E_Þ_x0014_´_x001B_Üñ?{m&amp;É_ñ?efÌ`qìé?¾_x001C_ªÜbÞð?îò»F_x000F_ó?c_x0004_h¨ë?Íy+ÞòËï?_x000B_"ºödî?pU_x0004_±í?há8wXIð?_x0014_OX³h*ð?U(Ê×&lt;ï?æ_x0006_ ÕâÎî?+!_x0007__x0019_ð?kÚ_x0008_úâï?_x0014_9=¤Èï?_x0004__x0005__x001E_{ÞÚ_x0010_gí?9éÌB¶ê?_x000D_cvG¡ð?{,ì¥_x0005_aò?°âöË$ò?k_x0016_;ÂÒð?õ:¹møLî?#gÜ_x0002_ð"ï?`_x001E_DÂ_x0015_ð?pm_x000B__x0013_z±ñ?_x0003_Z_x0019_?æð?_x001B_ÔS_x000D__x0013__x0011_ì?_x0018__x001F__x0002_¤Cð?§´1_x0003_vð?Mæa_x001D__x0013_î?©kßr_x0010_í?þßw_x0001_KRñ?ãêèã £ó?_x0018_ç_x001A_µ0âó?x~R3&amp;Sò?Ñ¤«_x0004_óSð?=ëôðåð?î*ãùåë?àY_x000C_Bfð?"8=d.ó?Ñ²ºT8ñ?K_x0018_&gt;4_x000C_tò?ûz®øé(ì?dë$b¡ð?2ÒîóçÆï?'Ã?ñ?_x0005_èè_x0004__x0005_ð¯ñ?ÃÁ7^nð?I)J?|ð?µ¥oÊÙç?AoO_x000F_Øüì?¯ü0,´í?þ»$íò?_x0005_Î=¶_x0004_ñ?_x0017_±!j}ë?"_x0016_Ôçñ?vp|Yñ?ÍÝ Á*Ãî?ÙÂAnÃ*î?ê°ùI_x0012_ò?ÆíriJÖì?_x0016_\0_x000C__x0007_ð?îmËÿ/ï?ükãv4¾ë?C_x0004_ASUì?_x0002_ø&amp;4_x000F__x0010_í?À_x0018__x000F_Â"âñ?p÷¼Ëð?ø_x0019_È9_x0018_ñ?F_x001B_¤¼$ì?s÷Ed½&amp;í? ÚÃT¦î?Ütå_x0001__x0007_ð?_x0010_)®ÿäí?£¤Þc_x0003_î?Z±£bTí?û¤4÷5ð?_x000C_ÖöBñ?_x0001__x0002_ ¯Å]±\ñ?"_x0014__x0001_øÉ£é?Î_x0010__x001F_|ì?=Fi%÷í?u©_x0007_ù´ì?t_x0005_Z"¿ñ?76E6ï?Kv¯ê°×ð?úWÂµ»Ùê?ÁM+hð?fÝ÷-_x0001_½ñ?J âç?Ýï_x0008_uî?~ç_x0014_êÆ_x0004_ñ?pqufw«ò?3¨Ð^_x0010_&amp;ñ?xû«èR/í?AÒÁ½Yð?¢_x0014_O Lð?èÈ_Sÿ¯ï?àI_x001C_³¦äð?_x0011_0c¼`ñ?Ñ=Ûâaxë?_x001D_ÆUþ®ï?_x000B_\s-ð?,=\ÇÚï?Qi:h=gó?Q#Gñ?.D&amp;4¨ì?¥Ë0::dð?l¦_x0013_D_x000D_®ì?Ôx|U_x0001__x0002__x0004_&amp;ï?K©+2zó?Âêú+!ô?³_x001E_`È?î?²_x0001_ ©ÛÁî?&gt;&lt;àTÙó?6­'_x001B_ñ?pá_x001E_Å»í? 5éyæð?áÇg_x000F_ð?¸)÷:Û©è?@¿"ë?ÏBL¾©_x0002_ð?ñü·²Ë_x0017_ñ?_x000B_çó0»­ð?ät3¦âí?sÝ­P&amp;î?lª÷µXwï?î_x0019_ÔYì?¥Ì_x0004_Ç9Öï?T_x0016_dÄMò?CÑówê?D®X»Mñ?±-ÙÚï?ùXAkî?_x001A_Ä4ëàì?à_x000C_£eãí?æf2ï?_x0004_Å0Z[¸ò?_x0019_5Bj_x0019_]ò?íå_x0004_:~Äë?B«_x0002_Lï?_x0001__x0003_}¤îf÷î?®ª§õí?7ý·"êë?gß\j_x0008_Àñ?p5èP¤ì?ôTðC·kñ?rÊ@H_x001B_ò?£ïYÒûÆð?_x0008_¬¡ñ?/?Ãá*9ñ?IäS{_x0013_ï?6Þ¯_x0010__x0002_Òð?	#_x000B_h,ò?_x000C_JvfÌí?³à_x0005_&lt;vñ?¡ÙNI4kñ?d_x0005_cïãò?_x0012_i°_x0003_ñ?]þ4Îábð?gÔùa;ï?4 Ô ÌRð?­k#À	ð?ÝÃÍ¸î?ÆèÊ?ð?þ­+¯_x0013_ì?§-|ºö`ð?	y-9U_x0003_í?pE_x0001__x000B_î?NØ_x0013_Ï,ð?üO1öð?Ïkâªî?½$,_x0002__x0003_ð?ä8&gt;c_x0007_ò?D±wÅë.ê?0«TLFÓï?í¯¸©Âví?·ñdðYñ?fÏáÃ_x0011_rï?I_x000B_Ïð?&gt;÷E9ðî?,3ú¾'ï?Ã"×yÊ&gt;ò?cÒ²X{ò?HÏÞÏ_x0013_ï?ÜC°gOð?_x0015_½^X_x001A_]ê?[d^5_x0013_ð?_x0004__x0003__x0017_Äjñ?&amp;HT.µò?_x0018_­î25ñ?cWC_x0001_ð?òE_x0003_{_x001D_ñ?¬1_x001A_X_x0010_Ìð?´shxî?QÔ_éÙ¡ð?_x0003__x0004_Ø uð?_x0002_BÊÊì?¨óká²í?^oAêð?\Ø!ð£Ýñ?ÇÊ_x001A_âXÛï?ÿõi_x000C_ÄÕò?Q6d_x0017_ðé?_x0004__x0005_f_x0012_º _x0014_ñ?zWx8È-ò?q×à:òï?Äûtó?²Î)ú_x0011_î?_x0002_Û_x001C_Î_x0015_¿ð?úVöÝRò?Ô,ÝÑjë?*_x001A_ì_x0012_ò?Õ%Çng¹ï?_x0019_Kãàî?(Mc¨ò?âm_x0006_J_x001A_Ùð?Oßù Vð?_x001C_Ós¦eó?1_x0002_Ç_x001D_Âåð?$û)¦ï?¡ _x0013_èÃ_x000E_ñ?Y&amp;­ð±/î?AÇaÝ^_x000C_ñ?!_x000E__x0017_¿Eî?i¼.Uò?ø¯pÎ6äí?åØ_x0008__x0001_)/î?ò_x000D_ÿÐzô?ÁXáqíð?&lt;ù_x0003_ATÙï?õ«õJ^~ð?@&gt;ÆñÈZî?3R_x0005_²_x0016_ò?5q),ºÄñ?¿p¾Þ_x0003__x0007__x0010_?ó?Ãx_x001C_NºÊð?E¡kÛ+ï?$½_x0016_X,ì?9dvÖx¬î?=-_x0008__x0017_V]ì?6åþ!?mê?×¶(òñ?_x001D_qï±_x000F_ï?ÁüéE¶ô?_x000E_¸[_x0004_è«î?ñr\_Sýð?ª¶ n§§ë?«_x001F_Nm04é?Ppaî?²à»ææ_x001D_ð?ñïsUÂí?þ_x0008_½z$ñ?"vÂÙÝ_x0001_í?%T¥_x0005_ó?ßÝ/2ÁÉð?U_x0006_Â;ð?6À_x000F_Í!í?sþ|¹ñ?b¡DÁqð?Úij_x0002_Îï?µ)a{¾í?Ý¹h·ð?Ìmü_x0014_8jð?%éñD`9ñ?¢%_x000D_HAî?)k4Å:í?_x0001__x0002_gÚØæð?ÃpB­rìð?t¡ÌmHð?¥Ê²¶¸ð?ðÉ,hð?"_x000F_@Nô_x0014_í?#¢ÀF~ë?8KöÆ¬®ì?¬û/Oñ?%z=ÑØð?·ÖH,Mð?Ðf³µ&gt;&amp;í?"P&lt;B°­í?iLùõ8úð?eÿY_x0014_Üçð?_x000D_v\ñ?I°_x0007_._x0010_ñ?ú3[í?Åàà«UØï?q5«Nñ?ÉcÇ_x0004_úËí?,gyf_x0014_ñ??»bì?hÏd ÿ]ò?ìBWeð?_x0012_+AR_x0018_ò?6°7ð?UµâÒð?Ü_x001A_²ï÷ï?7p^&lt;Xé?w¾ªþÑ6ì?_x0019_Ã_x0018__x0003__x0005_Ç$í?²kFÙÏì?­î_x0002_ù|ò?A	°_x0005_1vð?Úû_x001F_îò?r.¶h_x0001_öð?¿Q½1¨¹ð?þ"_x0007_}Zì?gµ(¥ò?¤dÙãð?±¢S$Tê?d3/úÞ_x0004_ð?ÄÜX&lt;£Óî?5_x0011_pD\þí?~­_x001F_Üü_x0013_ó?_x0015_æsGÍð?àü«_x0012__x000F_Þì?8ÏµfC3ï?hnì¶ë?_x0014_Y!_x001E_ìÈî?|füëî?_x001B_äW_x001F_Þ4í??IÛ_x000D_øí?%¡&amp;Ârñ?ç_x000D_ÅÊyñ?äÕ_x001A_]N+ë?ó/vSúâó?Ì!½ò?]DE#­ï?M×låì?_x0004__x0005_3rð?­o7ø¡üð?_x0002__x0003_Hn+M_x0017_î?uJ§ì?÷l»rf¥ð?çD_x001B__x0006_¶ºï?öÜÎÖêÖñ?_x0016_Rtº_x000D_$ï?Ã±_x000F_¾í?3ûè_x0014_óí?8_x0013_ñ?S Hxì?øfÑ¾4_x001E_è?úýSÒàï?öïvm&gt;_x000F_ð?óß_x0001_cò?p×îëKñ?{ÆÛ%÷hñ?ñ_x0010_ªÁ§&lt;ð?ýÖ_x0008_S®î?_l[`ð?:ß¥_x000B_ð?)_x000F_Nã_x001D_mð?öö+À£ñ?=»«%éí?âäÂFÔî?_x001F_+_x001C_»¿ð?Ç¹4òë?qÉGþÄí?°7?]xdð?N¶_x000B_÷ÆÙð?KÀîÞ_x001B_Jë?@÷)ÝO÷ï?_x0014_,çS_x0005__x0006_lÁë?²Ùy1­_x0002_í?{Ð©_x0013_+ð?V£Q_x0013_PZë?&gt;!Àk_x000B_¡í?'ó®¤ãð?~§Í_x0018_n_x0019_ç?_x0016_¦¯k{ò?U_x0013_ÏR_x001A__x0019_ñ?àá¨?ñ?«I0Ô´vì?\ÐÖÒðð?¿]ÏVë?$?;­æ7ç?äN³Âòí?2_x001A_¶ò*_x0015_ñ?dµ³ªï?M¡yG_x0004_ñ?å\vCéyð?QÞúJ×Ló?b_x0006_^ð?_x0010_rÃ_x000B_{î?¹È»_x0001__x0004_Âñ?H©Â0â_x001A_ð?_x0012_@áp_x0003_yð?è¢ÁW÷{î?.Ù&gt;Îò?LWX*þÄð?»o¢_x001D_^pì?íúÞYwí?Þy°¢HÂò?_x001D__x0004_û_x001D_@[ñ?_x0001__x0003_ákºëÔïì?«Ô_x001E_åé?_x000F_Ï@r_x001F_î?æñ¨^5î?þÄªbË¬ì?_x0011_YU}Ú³ð?_x0006_´¾$Òê?«ûÎDð?­_x0018_Xkêuï?d?_x0002_écî?­óûx3^ð?¬£_x0005_tí?°h&lt;_x0008_Ùtì?_x0017_¯ãè¿ î?a;&gt;¬QWñ?fY8qî?Uò´éå&gt;ô?9ajð×ð?¡OÏM ôð?_x000E_p¹­_x0017_ßë?Ð­sDñí?\_x0001_iYCTó?m¸Yhºé?ÝÊ¶þ{ñ?n³ó	_x0012_ë?õ_x0008_çX+ð?\Þ_x0018_6¦Xì?À_x000C__x0005_ï)ñ?Àz_x0008_°Ù_x001E_ð?¾;_x0014__x001C_ð?Çk¢_x0001_bùî?î~jV_x0005__x0007_Tèñ?¼©«,eúî?¢_x000E_óÉ¦é?Ùì.Dh*ñ?ø_x001B_lñ?ä!Û_x0018_&gt;ñð?ûñ³Zêî?t¹»ü_x0011_ï?gåmYì?Ô³_x0002_`_x001E_¬ñ?w%_x0002_qìSì?ïÄcÄ5ï?_x0016_õPw'ó?öóvýë?£N_x0013_ð?Úö%ì_eò?ÑÌ_x0012__x0006_Éð?Ò_x001E__x001C_50ò?ýþáÿèí?Íu;_x0004_~ï?Ú_x001E_B_x001A__x0014_âë?Úw_x0019_z_x0001_$î?ÈÑ&lt;¯ð?Ï¨û_x000C_Ãð?KY¡ªaåí?_x0011__x000E_ØÏÆ!ò?Ç÷A¶+_x001F_í?k­kßÙõñ?R_x0003__x0017_ó8­í?ÐE_x001F__x0007_n)ð?bPø&lt;è?úÍâ=÷ñ?_x0001__x0002_Lvïð?È)_x0010_¨í?eXäè_x000D_1ñ?·_x0015__x0001_Å_x001B_~î?Á_x0008_½3_x001F_ãé?8_x001F_GÐ_x0016_ó?nvÛ{_x0017_ð?þ[_x000D_:_x001F_Éì? $ _x0019_rî?7¹_úÈÑì?&lt;[Ì}Tï?+²_x0019_öôð?´eøgé?²o_x0019_d_x000D__ò?À¾N	´ÿì?_x0014_r~ViÄð?.åC^Àð?_x0001_F{0r`í?Z!±lL7ð?=;æÈªð?yÇTò?_x0003_N_x0016__x0008_`ð?|SÈìTQð?ÁÔ_x0012_áPò?aÑ« ï?;¸_x000B_Üéî?_x0006_µ8ïhBñ?rPÜÖ_x0017_ní?_x0014_GL÷!ë?ÐW^é?&amp;8qñ?Ub}ì_x0001__x0003_²Åí?÷èò_x0011_|;ò?ÉÀÁ&amp;ºð?Ø*ç_x0018_¶9ï?Ê |Ûq°ð?_x000D_¡uX,ñ?_x001F_ÓW0Ñ!ñ?ÏâÐïô?_x0015_øS?Oð?¥1¼'e_x0007_ñ?_x000E__x0008__x0019_Uq¥ì?±ª4%_x000D_ðï?¾ÙL&amp;Çî?G·\f01ñ?y±u°hð?ºÜDawí?_x000C_æô(Iñ?ñQvÊ°ñ?®6s¿ï?_x000E_|_x000E__x001B_,î?S9hí_x000F_Äñ?Ó_x000C_äçÖîð?dqXzgé?LIuVî?Só¤4gEñ?®À_x0008_Áí?P@éÂÍuò?_x0015__x0011_¹:î?x»_x0007_"Âç?ò@K½/Hí?Fëµpí?öÂ_x0004__x0002_î?_x0002__x0003_.Ådúúî?Ý@ðæi»ð?×wEà´Pð?Qê$_x0012_ò?Ú-&amp;ÙWñ?ïvÞÁxüñ?¦¾cøÓ_x0018_ï?@½åè4ò?48MAÌí?l²½µsò?IàØkµTë?ýÄÿ&amp;£ð?ª_x0010_Ü_x001F_zFñ?ñÛWö²ñ?Ø_x0015_Ñi]í?I´ú$ªð?A^Y|§í?Õ7öú?äñ?á¼ìºï?ºJ_x0019_l9î?5Ì-Cmð?_x0004_«EñËî?Ú¤A_x0001_Ó2ñ?_x0015_Æ ðÔtï?j®×tXïñ?¸§-_x0004_ñ?J ,Zë?z_x0006_°_x0017__x0017_ð?¥XÜ¥í?ÖÖü"&gt;Uð?é-9joaò?_x0015_04_x000B__x0001__x0003_!¬ð?¡$a«àbï?íöÝK_x0002_Ãï?Ü.fB5ð?f_x0013_ÐìM´ð?!Oô:_x0019_ð?hÙ_x000F__h&lt;ñ?ÉEÚRì?/a_x000F__x001A_î?_x0006_©§}ë?S¤ùÒï?Ô`&gt;_x0005_Sð?Ð¢¼±=õî?!b_x001A__x0006_B_x0015_î?B=_x001D_Ìkð?¨Jl_x0008_ÜÜð?_x001A_cîní?ÀZ=_x0011__x0007_÷ñ?_x0012_ÝÕÕWFì?Öºc |qð?._x001C__x001C__x0017_q[ò?Fç Eð?Ð¸_x0012_¾D2ó?x!+µAò?_x000F__x0003_/&amp;Ùì?³zN+m;ó?f¥w 0í?Ìh_x000F_ÂÇ2ï?ÎéjÏUñ?ZÚ_x0002_«î?}mãKð?_x0015_¥f«Xò?_x0003__x0004__x000D_9Å$Üî?ª®@Þí?q_x0019__x0008_îÖBï?;í4Úí?D_x0010_ '5ôë?æü_x000D_nÞð?½næúÔñ?á_x001A_µòdKï?F®P+ùì?«¶²Î_x0003_í?*_x0011__x0002_iÎíî?µÅV}Ñëì?ÉuË¤îôñ?_x0010_Ú·Héè?ë,ÙÁ¾_x000D_ì?&lt;l_x0001_Þhî?e-õ_î?Nû_x0001_2Z_x0003_ð?_x0006_i {_x000E_ð?û9_x000D_,_x001B_Þî?R¬Øüîì?_x0006_´_#Ð¦é?íQ	ßºð?L¿ñ³¾?ï?"À_x0002__x0010_ô?_x0004_s.ß_x0016_ë?ÆQô_x0010_åRî?Â¦îh_x001D__x0013_ñ?5¦8ò¸í?5#_x000D_É$ãñ?¨d:ç»&gt;ï?×&amp;Y_x000D__x0001__x0006__x0015_ð?t°+,«Ví?n:Q_x0015_nì?&amp;?Äahñ?©ÀÚ÷_ñ?¤g¬:ö_x0002_ð?¼2úñ?zñËð?&lt;:äWrí?I_x000D_ÁÖ`_x000E_î?Ú«§°J¸é?$_x0008_EÙÕë?CèûÖP)ñ?Ì=D±"ð?A¸ÇN_x0005_ð?]ÛúÆ^í?m_x0002_cµ_x0008__x0004_ï?ãÒh_x000F_*½ñ?uð&lt;ec¹ñ?!­oÆ(ï?ú_x0003_æ,Àé?g+"jèï?¾Ãí¯Îí?Ô±_x001E_$Ýï?²&gt;èYf&lt;î?µp_x0010__x0003_ð?z_x0007_G¦=dï?c_x0017_¬loï?Ü_x001B_M_x0001__x0010_dë?P½ö·2[î?«Ýû_x0003_»ê?*uXVN_x0017_ï?_x0003__x0005__x0014__x001B_"m¨ê?qÔ}(­ñ?;ÒmâA_x0004_ë?`)×_x0008_cåì?ÐÍ_x0002_QY}ò?ùZl_x0019_8ò?°ÄJçð:ñ?Kkòë_x0005_:ì?_x001B__x001A_Öóð9ð?tû|¡Kñ?XÀtÄßì?uÅ[X_x0018_î?Náÿï?Ô_x0003_ïÙ_x0013_Zð?=ï_x0001_åDññ?¯Þ"*Ïð?_x001A_øÂä_x0014_öì?Ý~Y_x0015_U6ð?ýr_x0019__x001B_Èð?]  Ç_x001F_ñ?,îº$aBò?¼-vUF ñ?&gt;ªvwì?VÙVOb3ð?l¾.ñ?J»Ë}Ämï?7¡{«3_x0005_î? _x0008_`_x001C_Õyð?_x0002_û_x001D_4Ðì?b_x001F_Äðõ8ð?_x0013_F­;LÐî?ýw_x0019__x0002__x0003_.ð?_x0012_Ö0Éµñ?$lûz1ï?Ðé¿àÌçì?7¢FgþÔç?:ålûAó?cÁ|ðFë?o¸Ëa¨qñ?9_x001C_=_x0013_Êê?O½U¥Ëë?_x0019__x001E_Y¾Uï?»F43`ï?·x"ù_x0014_ò?Ø_x000C_D_x000C_ï?r&lt;¸/ùê?Aæ7&gt;e­ì?s_x0001_2É=ò?¿Âàäªî?¦Éº°Ãñ?¶6ôDeYî?_x0019_a_x001D_å#î?¬ÂÜß_x0015__x0010_ñ?T¤Ã_x0012_[¼ñ?_x001D_YÉ[ó?/_x0001_'ßî?¥x)·ñ?Ókéj;ñ?_x000F__x000B_ð-_x0010_ï?é?q_x001E__x0017__x000E_ò?;û$4+sñ?_x0019_£D&gt;_x001D_,ñ?_x0013_Væ_x000F_nð?_x0001__x0002__x0003__x001B__x0019_ÔÖñ?Âk¸Ãð?_x0019_{è`¼î?ßY_x0005__x0011_Òpï?Î[_x0002_Úÿî?æÞú _x0017_àñ?8òT_ô]ë?Ùp_x0010_P¤ð?î´_x0005_·rñ? Ï,ÓE#ò?wJ÷µz8í?Özz_x0014_²_x000C_ä?_x001F_Ó:}_x001B_dí?IÚ¿Øð?RÔ)NÇHñ?_x0007__x000E_ú|_x0005__x0011_ñ?Ö1_x0005_Ogî?½%Vê1ê?¶_x0013_¶_x000C_òó?ÑvÏ»	xî?1ûÿò?Öº_x0001__x0016_÷_x001D_ò?N_x0019_ú&lt;Ñ ó?Ü&amp;Ç*;&gt;ï?@cÖ-åñ? -_x000C_Ü_x0003_ïð?2VK¨Æ_x0008_ì?P@cþ01ð?®Éb®¸að??²+æ$Që?}Ä3aò­ð?À&gt;±à_x0002__x0004_Ú0î?}ÜÇ7þ_x000F_ï?u[¶ì}ð?t£ÌÄï?_x0013_îwË_x0002_"ñ?FË._x0017_âë?_x0003_ `ñ?(:Û¨ñ?	/Ù}"ñ?_x0013_LöÖ5°í?_x001E_"Æ_x001A_bÕï?ÚõÈnäîî?¼M®Ý3î?'ñ©èî?zû=ð?Z_x0007_Mü	Vð?_x0018__x000C__x0006_í?&lt;_x0016_B*ð? _x0007_ñÆ+øî?X&lt;TÌï?ák$ödið?_x0010_û0Ü_x001D_î?AË_x0015_t_x0001_7ñ?:_x0014_«}={ò?fÐ}c÷æ?h?à`1ð?=_x000F_ó	¢î?¾N©O2í?ñl§OÎOí?ª½_x001F_ªhï?èN!¡¤Cï?6 ­-ÜÛñ?_x0003__x0006_¶jp_x0005_ë_x0001_ï?(_x0002_r_x000B_o_x001E_ñ?©ev³·Lñ?&gt;_x000D_íï?°È_x0003_·"î?ú×D=°_x0005_ì? _x000B_9gÂðç?ìkGâð?ç_x0015_7_x0006_¸oî?gèÒí?ÐpÄG îñ?x).¹mí?zî_x000E_á*î?FÆmÍ Ôî?¼¼jÂ_x0004_&lt;î?vryC7×ñ?ã}`_x0012_&gt;_ï?Ág&gt;qò?Ó¬_x0012_ä_x0006_%ð?`ìXL$ó?¹l_x0018_§6§ð?ÛAü?¿Íð?E`kAËìð?AX¦0ð?oßÈKRªð?êY_x000B_¸¸ñ?"Z÷-Hð?sµíÒ0ï?_x0010_Ø|_x0018_Rï?¨}	öé?cÇ_x0006_òòò?_x001E_°N_x0002__x0004_ñ3ò?¨X/¦=ë?_FËºÐcð?_x0010_«¤_x0015_aí?(²,kr¡î?'76Îé?yðì_x0006_ï?Ý}©Î"¯ð?²zAæÕÎè?ø¬É_x0006_Ôtí?Iò_x000F_7ñ?ã¬_x0015_'_x001F_Pñ?[ð´ð@2ì?Vï·d!ñ?n¼a4ì*ð?Ò_x000C_ó_x0001_½ð?_x0008_@bXÛñ?+h÷_x0011_t^î?½¬=³Ðî?Z¾GÚ"Úñ?Y0ÍÌì?òjzÖË_x0013_ð?«t|z_x001A_í?£æ©Û)_x001C_ò?ÖCÁ_x0001_èÄî?WNd°Ç_x0003_ñ?of5¤îQð?¦©Â*ð?à_x001E_Þ_x0008_oë?ÿ íyäí?u¾Î_x0002_¥_x000C_ì?²²/vlaì?_x0001__x0005__x0007_'¥_x001F_}Tî?_x0014_c_x0015_f(ñ?!KÑûì?&gt;k_x0017_FB6î?Ã_x001F_±ÿ,_x000E_ê?ìåîüñüï?_x0002_àAz_x000E_}ñ?òS_x0018_ûY ð?âE¶Ø&amp;ñ?x5_x001E_øIï?R³/_x0010_!*ñ?Â_x000B_%ß_x0011_ñ?_x0001_Ì)çûDí?/#§äÆî?ye_x0016_¬ Ëï?®R6.Ø}ñ?_x0003_1_x001E__x0004__ï?	èÅF{ï?Ã²×Bmqó?/Æ"_x0019_­_x000C_ñ?0½²h·í?Yõ_x0004_È²ýî?#_x0013_­*6Ãí?_x0014_ª¥{÷Áï?éÿ´:Zï?ï_x0015_«ø5î?´)_x000C_[8ð?Ñã¢&lt;ï?÷_x0014_1@	ê?ìM3»ï?rÊ½zÒî?&gt;G µ_x0003__x000C_y¶î?^dÑu_x0010_&gt;í??gwy_x0004_î?&lt;ß¢ûð?à_x0001_3óä¡ë?_x0010_ÜXï?O­%r;'ð?iYèBµWí?TX_x000B_vnfñ?Êx_x0001_ðdíð?_x0006_õ'ÁSñ?=ó³¦_x000D_µñ?_x0004_µÕÏÕ?ò?ÍëOåSMð?Ô	­ _x0015_ï?Qàh_x0007_jFð?Þ[o\è?_x0008_0`¶Kcð?Ñû(ák_x0002_ï?³=V_x0015_H_x0005_ñ?M3Ýô_x0005_oñ?*ß¶e_x001C_ñ?p­ªw_x001E_ð?)Ýÿ&gt;_x000B_ñ?DFÍ¸ÿð?qYºú_x000F__x0001_î?]_x0013__x0004_%¯ð?d²oÈD°ñ?_x0015__x000B_X¤ð?ðÀUÁ¸(ñ?®¦Gb,ñ?ðâß_x0015__x001A__x0018_ë?_x0001__x0006_pIÿ%ê?·Ã_âò?ì_x0006_[RU7ï?_x001C__x001F_Á,c(ð?ZG&lt;!¢»ò?&gt;_x0011__x0018_	æê?ÿW=Óôï?sF5S_x001D_é?$F©ÓYañ?_x0006_Ïzø|@é?{ñ3Ð¿vï?«·T_x0010_;Äñ?"_x0007_O_x0016__x001E_Hê?©uù_x0004_&amp;sí?íxî_x0002_^Êí?þG_x0001_w§[ð?åE,øë?GýSDU0ð?³AAJ6_x001E_ð?_"ãî?ägÖ:lï?|&lt;^_x001A_¤ï?_x0012_Û_x0005_è¨Lí?ª*tÞ_x001B_´é? ÊÓ_x0007_1í?1_ÔGÍtð?A»Ãñ?L­ÿ5áð?	C&lt;âqñ?4_x001C_X¼½_x0003_ì?^)_ï?Ûãêg_x0001__x0005_k@ï?ï_x0004_úÙ_x0002_î?:0Iæ_x000C_/ï?V®þxzî?#y]Zcñ?P1Én=øð?Úñ¸Æaï?[+¥ª_x0013_âí?¾õÇêÒÇñ?Ýì_x000B_Jð?OÅÇ&lt;þ;ð?:{_x001A_c-Fî?7Kãùð?Ù#ì­.Ýñ?r_x0013_°B§àä?ÿF]ö_x001E_î?6É³¾Óè?=9X:ø2ñ?bÆvæî?EpÚ©Mì?ä_x0003_÷XÖó?ôé/bôì?K öp7ñ?4}½ú¤ñ?_x0017_Ë²kí?v_x000E_ü_x0007_Cé?hôp¾ø`ï?_x001D_©%Ê&lt;ñ?¯¦j_x0006_ §ò?k:§,zî?D yuï?RU_x001E__x0001_¼ð?_x0001__x0002_ªíØu"mñ?e8_x0012_Eåñ?Ù_x0017_Ô©_x0002_rì?¤­¹_x0001_Úï?ª_ÉÒöWë?ïï¢_ýàí?±üÕÂ|ï?ÌÉ_x000E_P_x0013_=ð?é_x0010_ß¿_x0011_ò?¡"Â/yê?K@±Kï?^ø`9Ô'ð?_x0014_=_x0004__x001D_kZð?Û±Ä;uð?ð_x0019_\Ä±ì?"ù¹èµ^ï?µÃçºúñ?fkØ¹ùPî?|º_x0010_é÷ñ?_x001A_	¨_x0008_\Øì?ï__x0001_mY_x000C_î?PÚÏ°_x0015_í?ÿ__x0018_bï?Òw´ãTí?__x001E_«¥	î?02ªÂî?Ðã_nÆò?âìð?±_x0012_ã&gt;\ï?÷.æ_x000E_*ð?d_x0013_._x0007_wCó?Ú%_x0019_&gt;_x0001__x0002_û§ï? ²Á_x0002_1ò?¸x^_x0001_ò?ÆÞ@é¥yë?,ntk'í?3Mg~UÄð?äJÊAC_x0006_é?\a³~bWî?Ú_x0003_	_x000C_Ü]ï?7ï_x001A_;Îpò?_x000D_óªïFhð?µ[Oóâð?äqÑlJí?&amp;·¸_x000D_ÿî?â_x000D_ÝG_x000B_èò?_x0008_ØJ,ÍÃó?Ö_x0003_úp¿-ð?õQª_x001D_æî?óonpg_x0007_ð? ¹SiH«ð?Na{EnZê?ü¢u_	«ò?hÎ_x0012__x001A__x0006_÷ê?FèwDJð?uL¦ê ê?²ÔD9à,ì?Y4Úê¡ðê?_x001A_¾_x0013_÷Mí?#¦¦nê?ºhC®îð?êjêo`ð?,´_x0018_ìñ?_x0001__x0006_~_x0004_Ê$O)ò?Ö3´_x0017_ÔØì?@IÒR`_x0001_í?Yý´£}ê?ø6¥ð~í?}/J3éð?9×_x0002_¹ï?êä_x001D_&amp;s_x001A_ò?_x0014_p_x0003_é0ë?Tø§ã_x0010_ò?¦_x0006_Ð_x0005_÷Bò?&lt;ÍðU_x001C_?î?_x001C_Å_x000B_IÍî?-µL±²¼ð?ª_x0019_¬²_x0013_æí?Ë;ß×_x000F_ð?Ò®÷Vükó?AÑõ*_x000E_ì?`_x001C__x001F_56ð?Éß¹Û¡ì?DÝÌ_x0019__x0010_ñ?êûBõ}í?_x000B_Lk_x000B_fHð?o_x001C_ô_x0013_ØSë?èkN¼Èeí?8©Þn³Áì?*\~_x001A_0î?_x0015_x(\^×ð?&gt;_x0011_ò$ÎÅî?À_x0004_v_x000D_°ð?ù«¼_x0014_ë?Ô{_x001C__x001F__x0002__x0004_µÑï?©Vþ)_x000C_ò?¾®Imñ?÷ð#4hî?êqJÚaðñ?þK^bî=í?Ww4_x0007__x0007_.ñ?_x000E_m;ã_x001C_zò?×Ç&gt;»§ð?TÚ_x000B_Êî?_x0005_ïëæW$ñ?ôE_x000C__x0019_Ëñ?´-4åiñ?Tß×_ºñ?:F^»îé?_x0001_ðµEð?~d&gt;k_x0013_yì?!ØTw`Àï?:»×þ.ò?ÖÒã³ñ?×¬4_x0015_î?õaÇ$_x0017_©ð?KS?þ½í?Uê¾xð?èz¥aÌð?_x0018_¦(_x0018__x0003_,ó?1;õÃZÍï?_x0019_¦qö_x000C_ï?_x000C_h¥÷6ï?æ&lt;À[Ù_x0001_ï?"¥ï?y|BKguí?_x0002__x0004_!¼ysv=î?E£Iï&lt;ñ?ÄT7fùßî?'-#:Wð?!Ñ©Xð?_x0005_#d`|ð?­tx(kð?þ» ÞÛð?84©Q6zñ?ºZÛXz5ï?yªS^$ð?Mà"sð?TÃ}ù_x000C_Îð?§7pN_x000E_è?O_x0003_D_x0016_öï?Ñ_x000B_o¥_x0002_ò?C,2_x001F__x000C_âñ?.ÝpÆí?~åbÛãï?uì"_£ôñ?^õg*Nð?_x000C__x000D_Õ¸gûê?ì_x001D_á÷9oñ?"5¦\ò?=*Ò¸_x0008_³ì?ã)V¶EÁï?pj²Ñçwí?Ím_x0016__x0001_ñ?½µ#pî?±qÏýï?\¯T[ï?þ_x001F_æ_x0008_	"Sñ?_x0002_`Åt©©ð?_x0014_»º_x001A_êÃå?Ù_x0018_8ò?à­¿_x0013_ï?_x001D_+g÷~ì?_x000E_®_x0017_¤pfë?_x0006_¼d£82ñ?_x0006_P½B_x0019_ò?_x0013_jü_x0013_Oð?ë8tÚÁÚñ?¾¨»1uîí?ç£DEî?*ë_x0016_úÇð?_x0017_brsSwñ?_x0007__³_x0004_Kð?Ã_x001D_ûë?_x0017_7_x000E_h äñ?_x0002_j$_x0005_5&lt;ñ?_x0003_aÎ£ðíï?_x0014_uSWóØñ?¤wXö7þð?_x0016_Æ&lt; Ôí?ß]i¶8»ë?|ÿ:Í"ñ?6þï_x0012_ð?üãÊ£~ë?ñ¾°K_x0007_bð?xZùí?©¡_x001F_GÛð?¤_x0001_é(dFï?_x0001_~¯ª*è?_x0002__x0006_®£¦".7ð?j)_x0017__x0007__x0015_Ùî?9_x000B_æêï?&gt;_x0001_}kÜí?Æ!«®úð?±&lt;b¢9î?"¸¹_x001D_çî?P½±K¶Ií?È_x001F__x0008_{_x0003_ò?ôËËé2pó?_x0010_Eÿô_x0004_²ò?1Ä_x001C_å¡í?_x0015_ØLÿÔnï?éÀ³ê?}_x0005_q*§þô?¬EÒj*§î?_x0006_ìVøèï?ÊLi}{ñ?ÅÐÖõ-ð?râd_x0005_Ø·ï?_x0007_?cÆ:ï?_x000B_)ã6ï?îTyÌSøñ?|Æim_x000E_¯ñ?zÐ¡_x001B_Cð?_x001A_@¾@_x000B__x001D_ñ?X6ã1å_x0002_ñ?¼6Ú_x0012_ñ?_x0008_H_x0007_lüð?&gt;	«:_x001B_ï?_x001E_×T£;ì?_x0011_Ð_x0003__x0004_'Åï?D-Ë_x000C_ä_x0010_í?Kò!ì?(¤L°oàì?&lt;²4_x0005_ë?2SÑàð?0@6äSî?KU_x0001_ú_x0002_Añ?_x000F__x0002_u·@Tð?¹º±¤p]ð?³_x0011_EóU_x001D_ï?_x0011_kMÈ¡ò?þûJ¶ï?W£Ì5tí?_x000F_sy_x001E__x0007__x0019_ð?_x000E_ÁÄá@¾î?Ôa=)àÔï?l¡2;(ð?!2~)äð?BjXj&amp;ï?{øuïÀ"ì?Ø«EzË¦ð?ÊâEãýí?G8_\ýó?ØÆìÀ¢ò?ëUheíæí?dØjäî?_x0004_îøPñ?Úµå¶ï?V¿çr_x001B_íð?[3¦Ñð?Æ«­%üé?_x0001_	/©dîÁ©ò?Wþ_x001B_öjí?ôºD_x0005__x0001_ñð?Â|_x0007_Ó&lt;_x0006_ð?½\7»ó(ô?_x0018__x0006_\ò'gð?_x001D_½þà'_x0014_ð?_x000E_Æìç¬;ï?¿þcÆð?^DtËònð?JüÑ_x000F_ð?Ôã$:Á®ñ?¯PM_ð?lè©cm_x0008_î?_x0007_í©?÷añ?çvü_x001C_M`î?G¢9_x0019_³ð?Ë©s_x0002_µrï?_x0003__x001F_!î?_x001C_Dì|Yï?£_x000E_,ÿWò?Ü¤_x0004_Åtñ?~"_x0008_Nué?L|ÔñÐúï?¡LS_x0005_ñ? ¥_x000B_;PDñ?_x001D_ñ(ÅiÏð?_x0019_Hgí_x0013_ò?Iß_A¤_x0006_ñ?yjÕ_x0016_ØZò?¯Û´ï?»É_x0002__x0004_¢oñ?QðG×ìó?Þ®_x000F_¹_x0003_ð?~®Fãð?jÂÊGí?e_x0013_Ï&gt;Cï?ÅQÎÜöó?-zü7ð?_x001A_ë³ ë?ª_x0015__x0018_g~Áð?á_x0011_.á$ñ?á0/É\6ñ?8Á_x0011__x001C_×lò?iÑ¡_x0008_é1ð?þðý=ì?_x0004_³e_x001D_K£î?dö­uð?Òó_x0003__x0008_ßë?Þ:Fóñ?*³_x000C_=µð?è¾`Ë\ï?Þ-åã¼í?~ÖßÛdBð?Kï_x000C_ðÊð?¬ù³¯J5í?Oè³ü_x0010_ë?_x0001_ÕN_x0008_°úó?àçÙ_x0017__x001A_ñ?ø2i«ð?prN¯4óî?Áúî&lt;Àí?ª_x0011_ÓkeXñ?_x0001__x0004_ô_x0003_/èKî?ì¤U_x0016_/hñ?ËÔÜ_x0012__x000D__x001E_î?r½_x0018_Õ*ñ?¿=e)[Òð?_x0001_(z&amp;î?quzLÄTñ?tÐº_x000B_ñë?_x0004_½_x001D_µÆð?¤_x0011__x001C_§1³ë??_x0005_üA·ð?ÒxÅ%Tñ?ÿqÑc,í?Õ6å[Ãð?.¶_x0019_hT_x0011_ñ?¼Î_x0010__x0012_¨Ýð?Â_x001D_®.Öð?eº­só?õt_x001C_½î?öW_x0004_m_x0011_^í?}_x0006_v_JÚì?æ=â*9í?*Ém¹íí?S_x0016__x000D_3ü:ð?_x000D_×¸¬´ë?õ3'bð?_x000C_bÊÒë?¨Sß7ð?_x0006_.ç)Ññ?1_x0002_¼X´ñ?&gt;7_x0006_4ñ?¨_x0012_IR_x0003__x0004__x0002_ô?_x0017_Ä_x0016_7{_x000B_ð?fü àIì?PþÛ_x0005_lÚï?4"I_x0001__x0012_ï?bÒå¼§ñ?KZªî?]²0XÈµï?6¥_x0011_mµ_x0012_ê?¿*_x0006_ì?ôÆx_x0013_-^ï?ZI÷_x0014_@:ð?_x0011_¸Iqñ?]@	|¿ï?k¾BÔðGñ?c¨¹¶ð?V*Ík:ñ?_x0010_|±Ìð?_x001E__x0008_ÔÆk¦ð?R_x001A_/u_x001B_ºç?¡1ÎËñ?"ªD;#ð?í­LÊÿð?qéLRÀNê?æ_x000E_H/ñ?0TÔéaó?k_x0018_ZîÙçé?îºzg_x000F_®ñ?É±ÿP;ð?®¯s·í?_x0016_âF¨üí?ÆÅ=1³£ñ?_x0007__x000B__qTëñ?+ªM@(î?`_x0015_h/×ßï?vd+*­¼ê?L_x0002_íêOÐê?¤òpæI]ï?{ÂMkµï?ûi_x0010_6Îí?¹n-q_x001D_ñ?_x0008_}·Ú_x0006_í?ÿH9_x0003__x0016_è?_x0001__x0016_%Wò_x0014_ò?ù	ed_x0008_Ëñ?çTá_x0004__x001A_"ð?hüJÀöÅì?_x0005_àQo_x0010_ñ?vfU}rî?¢¶à2àhð?!ônj¬ñ?ú,w_x001E_	ò?öáETsñ?öAE&gt;Cð? &amp;I_x0002_XLð?³'L_x0004_¤î?B_x0007_nl;ò?õ:êy_x0013_ï?á9_x001F_Ñùñ?©=¦õóì?I:èî?%ÚEõ(õì?NgH_x001F_ï?ý*®_x0003__x0004_yJñ?¾×_x0013_q\ñ?Û¿b§ýí?E·«_x001F__x0018_Ëð?ïìHë*ì?_x0002__x0016_Í?óï?_x000F_L_x0008_¸[&gt;ê?ê^Y,q9í?:®PUñ?/¶æ_x001A_ñ?ì Íéfwð?èÜßAö(ñ?åYÖ_x001A_¿%ï?_x001D_ZnORoî?_x001A_¨ì_x001E_~{í?¥-ö¢oî?&gt;Îý*òöð?atYnnî?ÁñÞj¬í?v._x0012_»2ì?_x001F__x000C_._x0007__x0001_ò?ÿhL_x0019_¶í?_x000E_h¹m]ñ?WõdØë?_x000D__x000B_8	] ï?Æ¨?Óïî? _x001E_¾í4_x0019_ï?Ò&lt;å`Éð?`´o_x0004_Ëó?'á¹3ùEò?·øòÎòñ?$_x0004_L§_x0007_ºí?_x0001__x0004__x0012_Q¸;`ûð?#d/_x0010_`ð?=_x000E_A_x000E_P_x001E_ð?_x001E__x000E_¼UË)ð?õ|:ÞElí?o^Pqvæï?GÁ_x001A_ø¦ð?ÌÐ¯j8ò?Ò_x001D_ÃG¾'ñ?_x0019__x0002_Kì)ï?wð_x0005_µî?M§.÷óÁð?wëÍ)/_x0001_ñ?}Z¤îöÐñ?_x000C_Å_x000B_tûí?_x0016_íÃ½ï?8Ê_x001C_¹bó?BB_x000F_¥ð?ã_x0007_**í?×£ø_x0013_~ð?_x0010_Q_x0008_=í?XýTc6¹ë?0S_x000F_²'î?§e£9_x000D_ð?gæF¼Iñ?ßHg)tçî?_x0003_ç_x0004_çA:ò?·CDK)ð?¿&gt;ÓÅÚï?_x000F_¶¤à^rð?ý²_x001E_(=í?_x001A_ò_x001B_Ú_x0002__x0003_kð?ácUiÐñ??ÛÒúÒÆñ?³ùáý{ï?S% Uùï?¤¢Ño-ð?ôÔÇ,êIì?7î_x0001_í÷î?«4 ?ß´ñ?_x000C__x0013_ÇVàð?sÀ7Ú÷fñ?bbQ·ñ?ë-Mþ#Õð?3eT§2êò?_x0008_ÒíIú&gt;ð?ÜjÃÃÊî?_x0017_ã¨£Qê?_x001F_ö´_x0001_ï?Ãânî?#+)ëiÎî?Äp_x001A_Ëç7ñ?n¯[_x0006_Fð?_^ x.àè?Ç´Ù)Ìì?b#´í_x001A_ð?Ð%lÝñ?ZçQ4Ð?ë?1áÎN_x0007_ýî?ÈBÒmÕí?3L_x001D_Tí?_x000D_ç(®\zê?ä_x0003__x0007_£Ãbñ?_x0001__x0002_ä_x0018_µ@_x000F_!ï?¸SÓ,ï?PT_x0011_ã$ð?ÄAÍLð?hÉ¶ó?_x001E_ë_x0014_³Óùç?96þßï4ñ?2D¤¹Rî?_x0002_!*¾4î?m_x0008_íiÖëí?²6']9ð?%Õ_¾ê?_x001A_ÇÙA_x001C_Xñ?áìù ­/ð?&gt;_x000C_·{]Óð?¨q§Àëuñ?OF_x000C_¶ì?)C )ÉWð?!%L7_x0014_cï?%_x001A_}\}ó?lÇ8±ñí?ÇXcTuïí?G×_x000E_æìþì?#M÷ yð?_x001C__x0008_b÷;Að?k_x0018_£ïì?»_x0018_jÇ_x0015_ð?2£RjYó?h9¿å^Êë?:W_x0004_±_x0018_ñ?=\·ò;\ï?¬ÙpL_x0001__x0002_äñ?,&amp;ukÚî?(J¹õ/_x0006_ì?iÎ§_x0014_p¢ï?_x0019_ hð_x0007_î?ÚÐ¸ØÎ_x000D_ò?ªò_x0014_Eºöî?Ê'5q8ê?×¾m÷LLë?[[dZJð?A¶F½ò_x0002_ñ?7%üð?_x0017_ïkL&lt;ë?ûOÂ_x000E__x0014_ò?æÎZ¥_x001E_Èñ?_x000B_~[ñ?OîJ÷4ð?OèeÜ_x0007_½ï?ª_x001B_ïO_x0005_Ëê?Ï_x000B_1"ó+î?Ctz7vJì?¶oæ0\eð?OWHç·[ñ?!*§Ö.ï?Pôêú_x000D_ñ?uÂñÝòî?_x0008_¾ô_x0011_{ð?)ExÍ´î?;Ö×Ý6ð?0k_x0014_ï[ð?R1=_x0013_!ð?#ÿÍ\_x000F_²ñ?_x0002__x0003_°YË]¯Òñ?P^ÆTZ-ð?Pd¨&amp;j_x0017_ð?_x0008_²Àr_x001E_î?_x0014_Äj&amp;J­ð?öÛ-3¥ë?¾0Ûß¦³ë?_x000F_¨é©ÿ_x0013_ï?2uÔ_x0019__x0013_Àð?vè[3uî?{&amp;õ_x001A_sï??Në}'ï?-×il¡&gt;ë?;©ùÃðì?YÎÅÿIñ?gÿÝñ?ó/_x0001__x001F_Ãð?,ò\­s(î?Sÿ²Æõî?_x000F_«_x001A_¸@ò?uk"õI/ð?$Ï¬Äî?¯}ìm&gt;Ió?_x0013_µS_x001A_ñ?íg¬×-*ï?Å:¨É_x0018_;í?¿?¡¦5ë?NqAh_x0006_ñ?%¼¤¬Àð?_x000E__x001C_ÙÈF î?_x000B_XdLÞñ?z&amp;÷¡_x0001__x0003__x0005_0ó? Ëæ±é?åC_x0019_u8ñ?_x000F_L¾ý_x0013_ñ?_x000E__x0004_þS"6ñ?RÂë°¨ð?Û_x001E_t4_x000E_ï?õØ¯î?ñÓHµ5që?ÞTú_x000C_¯¤í?6ðó,}í?_x0006__x0019_»¬í¸ð?_x0019_°?±#gñ?tÍ_x0012_æGÄï?]"â_x0014_ì?\ÇbêCð?&amp;_x0011_{Äìë?	n¢Áñ?vcnQaqï?0xnL}ï?_x000C_t­_x0002_»zï?ººQkñ?î|°ñ?b&lt;h¤Ú2ð?}¹7_x0013__[ï?!¾1_x0002_ð?n*_x0003_í?ðùbÞ×sî?H¡'Jîê?_x0013__x000F__x0015_7O/ñ?ä7ÁîFï?t£S_x001F_õð?_x0002__x0003_8Î©+¬ð?;$X(zñ?u&amp;;¯¨Íò?+c_x0012_Ó4©ð?BÁ&amp;hµì?BÈÜtxò?Ç_x0016_}G}ñ?²_x000B_L"ªï?ït[]_x0019_ÿð?3óP_x0013__x0005_ð?j4_x0008_# Wï?nL_x0010_²ßñ?´3-¿_x0012__ð?Ø(_x0013__x000C_jî?¶¥P_x001F__x0017_tî?_x0012_i[~;í?ß¯fì»`ï?DÒÖ_x0012_Nð?_x000C__x000D_Ú¥Âê? #_x0008_¤î?¤uõ²ð?A$_x0004_óýð?¸_x001C_ø®Åó?´y_x0005_hnhð?ì5JXqð?ú4%×ñ?=ÛÕkEì?ª®baí?¸nV1ð?Ên(_x0001_¸ð?¢k@:=ñ?_x0008_ztß_x0001__x0002_¢ð?¼_x0008_ü¬fð?_x0018_Ë_x000D_Û°àë? pÀà_x0010_wñ?ÞõU_x000D_L°ë?_x0004_É_x001B_ËÕ¦ë?ôKeGò?_x001D_Í_x0017_òì?7_x0011_ _x0004_üdî?_x0001_,Ð$ù¶î?_x0013_b1üç_x0016_ð?ß©PÛÎð?Àð.\í?Ôw_x0011__x001A_g¨ð?A_x0013_ÃíðAñ?°S¸é?ëÒdÀ§é?5ÇF¡Í@ï?_x000C_Å¨G7ê?YfùÄcï?_x0012_àyiÆÛí??F­õºÎï?¸dÅe]$ï?«6Iãí?ë_x0019_7i³ð?ydÔýê?¨µ·_x0006_³»ï?lGç'xî?qì=ñ?_x001E__x001C_gØ8_x0011_ï?¼TØ´Åë?êµÌùãvð?_x0004__x000C_.¾©®¡ð?Ó÷_x0016_÷ð?ðÓ-I¨ð?m2Q	øë?°#x8õÀï?¨)i÷_x0001_²ó?êí-QÑVï?i_x0013_Hò?FàBHð*ï?_x0008__x001B_±#ï?OJ_x001A_Ë_x000B_ð?ô_x0017_\4½eï?ÿôzÿâê?ãà«7)&gt;ð?ªÃ{ÉÓè?5_x0013_÷_x000E_/ð?YÕ1_x0003__x0005_(ð?_x001B_iÏ]Zí?^i_x0007_qí?ÍOÐf¸ð?(Nð¡ï?UÒÆï_x0017_gë?±mÙvtï?]û|´P°ð?+`lÂ_x0016_î?Iû^è4ð?7Íæ&lt;_x0016_ó?6_x0002_kaã¹ò?è_x001A_oäsë?¾-y_x0006_¤ï?6kç¨i×ê?{Àî_x0003__x0008_²&gt;î?_x0010_M÷½ÿî? _x0007_M4;Yï?d_x0001_ëî?Ãsdp÷°í?_x0005_~_x001E_-ë?|ä_x0002_:¹ð?Òx_x0011_|ÞIî?ÊSãN|êð?_x0013_Õ¾v!xð?Ì`ýï_x0011__x000D_í?H7'_x0011_ÞHó?ÓÔSò¼¯ð?Råüü?\í?bNsò¹ë?|Ó·ì?;_x000E__x0010_._x0017_+î?Ò!Áúwì?_x0006_cxQÁÛë?²o#Ú\ð?ÊØM;?_x000E_ð?ö_x0016_{2Þ]ð?_x001B__x0017_¼]_x0015__x0018_ñ?,¨ã«§_x0004_ï?V]+8J_x0010_ð?_x0004_,+[ì?_x0019_§c-&lt;Êï?_x0013_Á.ï?|_x0002_=h_jð?#éÒEò?#ª_x000D_FëÊì?TG_x0012_Y®ð?_x0005__x0006_JnY_x0011_Ú í?¼_x0004_rT¹ì?D/i»ë?æêxfí?ÞÙè° .ð?;ÛTÜ9ì?_x001C_0·&amp;pñ?'ù]$ÞÛï?_x0015_Ä+½Ýñ?ß_x001D_­# ó? FAÓÉï?à·74%ï?ÕT	½_x0019_¨ð?ø÷Ò_x0003_î?Ñ_x0007_Ùóùë?Mi_x000E_gs_x0019_ò?çbÇh_x0002_ð?^|ïÊW&lt;í?ÚZÄAò?¡_x0019_Ð²Uñ?t­ì?*?_x0001_¡+_x001D_ð?_x0011_È_x0006_ÃÎ®ï?#_x001B_½Ç "ò?WcÌ8­Oí?p;!_x0004_Gýñ?¹?§_x000C_dï?JSèC$ò?·Tíî?_x0018_ýàý!£ë?®q°ÃºÁí?¶q_x0001__x0002_gð?4H_x0008_UMë?óû"ü4#ñ?TÀ_x000F_]Iï?&amp;¼­_N¥ï?_x0010__x000D_]äÀ_x001B_ñ?N;õ6Íï?UËjsùYë?áä¥e.ð?¸&lt;mÈ_x001C_}ï?&amp;ù,õ1ç?Fâ[3=âð?£w(íäï?_x000E_»?¢G=ð?_x000E_¼¯Ôí?_x0013_L_x000B__x0013_/ò?Ûz_x001A_	í?fÔ_x0015_Xáñ?mÁ«2Çí?í__x0003_&amp;xé?59ûÖÝï?PìpR×ï?w_x0013_IÿKð? *_x0001_ãFì?ºÕ_x000B_Æ¯hñ?¡¦JÃÇî?¤_x001E__x001C_bé?ÏãÝÜ$8ð?ãN/¨Í_x0017_ï?~q_x0019_©õð?_x0010_YfzÀ¢ñ?+)tÅÜwñ?_x0002__x0003_êÏ_x0004_ºsUç?Ù&lt;ñA+í?X_x0005_Ð6,ò?ì&amp;¬	¡´ð?^xÀx_x001E_ò?Ç°¸Dð?Ï À%_x0013_çð?Aø·=Kë?¤·=î?N	´;_x000E_zí?0­ï½4ï?L°_x0004_§ sï?Ç|Q,_x001D_ñ?¥G2°(Ëñ?_x0019_wSz2iñ?dB_x0019_çaî?nZHæÇï?DÑf3_x001D_ï?_x0013_Æ:°¯î?¿_x0017__x0007_¬	ï?*ô|ÛîAë?_x0008_=_x000E_g_x0004_Áò?¥6!UWô?ì1_x0001_=_x0012_í?Í:&lt;{_x000F_ï?d[[¾;òï?@ÞËú^_x001C_ì?=ì"Ï_x0001_ñ?2H_x0014_ÓËî?ÿt×z&amp;ì?w:b³¥ï?v.;_x0003__x0004_Öë?k(A_x0017_¬ð?Ý/Á±óê?©{!¶&gt;ñ?dðàë6ô?åZ§Âî?æã¢_x0016_8íí?&lt;_x0002_,xSô?È··îeð?jkÃyqkò?ÒR_x000D_.ðí?b%w½Äàð?KøùÙÊ¦í?Pý¦Å2]ð?s"ÿ&amp;ð?ñÏèzN¿ò?µà­î?|_x0019_7\¦ð?ÝX_x0018_èñxò?)_x000C_âsÄï?êº_x000E_ø»ï?{_x0013__x0005_4Eèï?@VÀÇìoð?ØcÆtmò?$S78BÜì?ô_x0004_ÈÅê?!¼ÁQûí?¥ocÍ¼ì?ÞØ]ä-9ë?D_x0001_Ejï?¦_x0013_&lt;Opð?g.OÆv_x0016_ð?_x0002__x0004_¢þ_x0003__x0004_]rë?àèW1~/ð?&amp;_x0012_Ül_x001D_Óñ?ÐÁå¨ï?IoÕ±?ñ?Uù:møñ?*¦_x0007_Ðò?ªÃûf_x001A_ð?æi_x0006_Z_x0015_ð?ó!¡÷[ï?_x0005_1_x0019_¿ëÈë?¯h^áÄÔï?½í,ÎKzì?¸eBf%ñ?núÌ&lt;_x0010__x001B_ò?) üµþë?_x0010_8_x0015__x0016_ì?©J|ÕèMí?ÓøÐc¼áï?	ÛÊ±_x0016_³ð?_x0017_Éù1.ð?rLë×°î?_x0011_øÿ_x0001_ýñ?Þ_x0011_|Jê#ó?^_x0012__x0001_)_x0019_6ë?¥ÆQ_x000F_¨_x0017_ð?nþ¤Ü)Dï?c|²Èndñ?wD¸ð?ÿ_x0018_b¼ISð?ð+Öä¨ì?qIés_x0001__x0002_=ð?Þµ_x0004_VQÄé?nqÖX¯ñ?ÝU_x0006_î®_x0013_î?ô+X;T_x0017_ñ?lö\JE¥í?½_x0010_FNâèð?_x0012_­®f«ì?ºÀZ~O¨î?_x000E_;Ä_x000F_¶ð?BÃ:g_x001C_-ð?"×öayJò?jOÄw´éï?ÍrYP+ð?ADô_x000E_ñoò?ó¨D$_x0019_î?Z_x001C_O!_x001E_ñ?ú#ì¡_x000B_ê?G.ÐùÌë?ÖÛrSê_x0002_ò?ìO.±_x0011_6ð?&amp;%@µÖ«é?ðB_x000D_aî?_x000C_ü¶_x0003_Hì?Õ_x0001_ßn´"ï?×'Öæ6ì?Tðó×Äë?ÔâUÌò?±Õ°Þí?òótoì?%_x0018_7_x0006_×Óð?_x0001_3r_x001E_~_x0004_ð?_x0001__x0002_7#	ý_x0003_þñ?µ_x0006_¡^ôNñ?ë)Í¿_x0014_ï?Ó3ûO@ò?N_x001E_©rð?» YfÑûñ?_x0016_¯x&lt;Ïí?VÐ[,_x0008_ð?;_x001F_Ã_x0010__x000D_Èí?t.31Ið?S"10ò?â_x000C___x0018_N_x0006_ò?;ÒûO1xï?F'!ãÒ=ï?»§LÈiÈí?$xªL._x0016_ð?¦T_x0016_Òtë?k«Boð?-öâVð?:b))êñ?nÞ©ñ?»&lt;½ûmëñ?»_x0003_åÔxiï?+_x0013_eú^ó?_x0014_E)­ºï?Ý=0i[í?¢|7_x0010_Î_x0017_ì?_x0003__x0013_²É{ð?_x001F_öYxÇí?_x001D__x0007_;q í?ätøB¿ð?@_x0010_ê/_x0003__x0004_)hì?Ð_x001E_úÑöñ?JIdV_x0006_³ò?ñ=¦&amp;eEð?&lt;_x0001_	qnùð??pîV#ê?29n:-öñ?®º÷t_x0015_ï?_x001B_'×h2Ùð?¾ï_x001A__x0013_Ùï?´J×_x001C_ð?©Õs=&lt;_x000F_ñ?ð{Ò+aèð?@_x0005_u~8ð?_x001B_9y¿.ð?:jVHñ?·_x001D__x0012__x001B_ãîë?üf_x000B_º\Lñ?àø¥Òññ?ùþþÂ?_x001B_î?]£È_x0013_3_x0002_ð?_x0012_*ùÀë?ì+ñ¬½ð?h¶úÜçê?_x000C_	æü1ò?bÈ_x0015_Ù_x0013_ò?V2Á_x001A_»	ë?ëál¬ï?Ü(#Ïµí?ÌáCôãDñ?È_x001D_g»óï?Èydª"oð?_x0001__x0002_¶:g_x0002_ð?ä_x0013_QjBì?_x0013_ÉRr_x001C_ò?Ü£_x001E_Dí?"_x001A_iàÇQð?û_x000E_Û|³ï?\â_x001C_rËò?81¼ó_x001E_¡ò?Ë&lt;_x001C_û0ì?ý5Ø©_x000C_é?a_x001F_ÑåÎÖð?Óe_x000D_VWÝí?Q_x0018_üÜÛ\ñ?c;_x0002_êð?_x0001_×A'_x0016_9ð?O$Ó´§yñ?3ËùEÐð?;Äâxì"ð?_x000B__x000E__x001B_Nñ?÷óÐ_x001B_Óð?xC&amp;(Jò?ªVVöÌ[î?É:kÍ)ôí?_x0002_`zA÷ð?ØÖÂsösð?_x000F_©_x0015_D_x0005_ê?_x0015_Éý_x000B_þ î?æÀèÌ_x001A_óñ?-C§Ä_x000D_ï?¸Ð_x001C__x0008_ß ð?_x0012_võ_x000D_-(ê?_x000D__x000D_ü_x0002__x0004_*úê?ºëe_x0015_X_x0004_ó?ÌU¢%JÛê?_x0014_ÓE_x0015_zxï?®ÖÛæóë?v!ùÇhò?û_x000D__x0003_^7ñ?@MÚ6P¿ì?L_x0011_Ý7ð?_x0001_]ð/22î?¹É_x0016_ó?Î¸&gt;ð?NFt_x0012_ÝÖô?vo¯²^î?'a²7|ñ?÷Ù_x0011_&gt;ñ? Õ'«í?âl_x0019__x0017_Åð?a_x0003_cNè?9vï¢kò?ä5T°_x0018_é?ôõÜ$ê?G_x000F_~%ÿ]ñ?ô_x0005_¹rAï?ô°»_x000E_ÀBð? #2_x0004_öëò?¢ü «_ì?_x0006_ô°D_x0002_gì?N_¶ýèð?Ç?V_x000B_1 ð?ñÊªÁÆ®î?¢§W_x0003_lèí?_x0004__x0005_w©vZ_x0014_sò?_x0001_¾3î`ì?ÒÊÄ_x001F_«!î?:°Ö_x0018__x000F_ñ?4sRy®ò?õ_x001E_1ò¯Mð?×3ÍùËè?U5_x000B_S°_x0019_ï?_x0007_IûLó-ò?_x0016_à÷_x0002_&amp;!ñ?o_x0006_Æ¯Mçë?Q_x0003__x0013_ùÞøï?NQÊe4ñ?¿	©´õë?äì&lt;su ë?_x0002_ÏxM_x0012_í?ÃU 7î?­Ñ_x0013_ÙH_x000D_ð?Ò©NÆnî?°xXèÿóê?_x0018_ö_x0002_O&gt;ð?ãhJ=ÜKí?«l/_x001C_8_x000B_ô?boï?è??¡¸ÇR_x0001_ò?É&gt;J¿ð»í?Äß!Æ*í?Øë_x000C_Sòñ?À×ùãÄxï?OzSìí?}Ü_x000F_53ð?_x0019_r¹G_x0003__x0004_êæî?ha;_x000D_2ñî? &amp;_x0019_ÖJ%ë?_x001A_ùo6ø8ï?_x000F_N÷ö½é?­a_x001A_Ä_x000F_Úð?¡S7JOÂñ?Î3ª¸ï?_x0014_,\		_x0003_ì?m_x001F_ã_x0001_±ñï?²8£_x001D_ ñ?³â3tó?_x0017_Þ±¨âî?ÃÀl7VÐí?×}_x0002_Ã_x0010_ï?EW¼Z]ð?@IµH'Wñ?¶¥Åë­Oó?ãðÛOÇî?¹Ù"¾á±ð?ý-oS©Ýð?%ÏBvyIò?2 _x0004_S¿í?Ü)Y¾f_x0011_ó?îÉ»{ß_x0017_ð?ïtÃlí?Ä3_x001F_Oîåñ?;«á$éÚð?qE_x001C_bòð?ñ~¥èoî?_x0005_¨ï0:Æñ?¥Ueäë?_x0001__x0002__x0007_@nÑYï?.&amp;lìVñ?ò¯c_x001D_ûò?¤ÄVÛ=`ï?ºSBd¸ï?¥G¯MKð?+ %îî?n_]åvØð?Äu»ú_x0019_ï?¸Ð]È¬ð?3Öi_x001F_î?x&amp;_x0019_I.ñ?ñWúQ§lð?Èá$_x0014_î?_x0006_ýïqð?Ab®àùhë?pÉÞ%2ûð?l_x0014_µ0Yí?É X_x0006__x0001_æ?ý_x0015_hQ_x001B_öò?5Î¸2ë?âÒ_x0017_@î?C_x0011_Ö&lt;¥ð?_x0008_¦_x000C_o_x0018_Ûí?=¥¦¹Xð?ÜþµUî?d#(_x0013_ÿé?|­&lt;l£Uí?ùÜÁ=ç_x000C_ñ?Õoéo_x001B_~ï?ÕODMËð?_x0018__x001F__x001D__x0003__x0005_Ã"í?Úá{_x0008_!uò?uD_x0014_§¼ï?_x000B_itRí?¼&lt;¥Á_x0019_ô?d¨eªíé?±Ê.}bë?_x0014_«ìÚ¾ë?+iréj-ñ?×{]±	2ò?ø\ëoFðñ?_x000E_Ó^S¸âï?É+YÔ/"ð?¯_x000E_EëÚèï?¹=q_x0002_é?EëPz_ï?§dø©fî?³[ßÊ_x0011_î?½#qÍ_x000D_ð?@é_x0008_ò©,ï?_x0004__x0001_ø|'ñ?%4ðiýï?QOÊ_x0008_nyì?S&amp;·°ð?ÛØB_x0018__x0017_ñ?·ñQ_x001C_úÅí?C)Mxmí?t8så_x0015_ò?uz¢äÅ7ð?¢8_x0013_º¶é?¢G `þð?WÀ_x0010_¡ð?_x0002__x0004_h_x000C_«º,î?æ&amp;_x001B_Éî?h¯y_x0015_hÄè?ªxV_x000F_úî?._x0006_'Þð?2_x0001_úîÑ_x0007_ñ?_x001B_àî?ëømv3äï?,_x001C_[DÔð?ëÐanì?_Ï7 Eë?ØkÈSù_x0015_î?¤%ÑËSï?_x001E_|_x0008_à6_x0007_ï?r0¨H¹_x0003_ñ?DÈ´ót§ð?_x000B_ÒºjHëí?{'_x0006_jX_x0015_î?É&amp;¶KV¶ò?AjÆdéí?ÊK_x0005_=.í?×ddÜÜí?a£Çµñ?_x001A__x0018_8,~ì?³Üû&gt;T_x0003_í? ¢n\±ð?_x0017_ûì¹»ð?®'_´!wë?*_x0015_¾x«)ê?qddwvñ?öNÂNò?ò+ì_x0001__x0004__x0010_Gð?BRÎ¤(ýð?ÙË_x0015_åQýí?aä_x0001_æÔð?(hïtiÎñ?êîZm¿Øï?§N _x0003_k_x0008_ñ?Èê±3­¼ë?ÈC²0,ré?£}k,i¤ï?°ê½)Rò?pi[ó©ð?ë_x0017_B¡ï?]^åï?·0wª_x0011_Ðì?_x000E__x000E_õ#ë¥ò?í°AL_x0004_jð?Kbfa37ó?÷$­_x0006_î? ª¡Îò?h¬»\%pð?³Snkôêï?fÜCªÞÛì? V"¨övò?°K,sî?JÃ/_x0002_ò?¨+×Ýäí?_x001C__x0006_SùGó?×È\îî?æ}PFïì?,GÕ³£Åñ?EéÞ óî?_x0001__x0002__x001A_ú_µ»èò?&lt;_x001D__x0004__x001B_'ð?cK¾ÎAì?å¢_x0006__x0013_R¼ï?Ò_x0012_¢Agî??ËÏ$ò?Z_x0004_ÐªØJî?P½7`ð?f6_x001D_Ñð?M_x000C_%¸ÃÝî?k[®(ð?_x000D_@¶__x0018_ð?¬MP`?í?È:_x001D_¤ì?_x0001_&gt;@0Ægï?¼_x0013_õ,êñ?f_x001A_]0©Úò?Æê_x0010_­1ï?ußç¿ùí?æ,7Ù_x001B_¤ò?_x0011_¶m_x000E_D±ï?Ôö/?Sï?QË7&lt;¡ð?zÎ¤ Ídì?ÉUu_x0012_èî?8}nI"%ñ?-_x0011_c:)ï?)C÷¢©_x000F_ñ?¶È­ÿºì?y,´¾ñð?l_x0001_1ûí?_x001D_ûæ_x0002__x0003_iUñ?¨÷ôIªñ?ÑwQ¡ï?è¬{ûØÓî?Zë8ùTñ?£%cöMqð?0÷°ê&lt;ëî?ºÑ&lt;Hm_x0015_ñ?s_x0013_µÂl_x001D_í?,°_x0017_{fÕñ?_x0006__x0012__\4î?C_x0017_ðwñ?Ôö¯ôMNð?ä&lt;	ì÷óñ?@_x0014__x000E__x001C_8Æð?ß*_x0011_°õùñ?ªr´q6²ð?ôrvôØèî?övã_x0001_U[ð?æ«¾åñ?&lt;¹5Ü°®ò?g_x0006_§Tkð?ÅÜgÜÊñ?§¿ßÊ_x000D_í?Òýn_x0003_¢ð?üÍ,c`_x000F_î?6øpÇmé?mR´E[ð?TDf£xî?ýß×_x001C_±ð?_x0016_ÑØf«âì?3¥å(*í?_x0001__x0002_£é[Aªð?_x000F_j²Ëëñ?)ÏQ_x0017_°Âð?_x0012_Ó­Yað?­_x000D_4.Í^ò?X_x0013_Úü ò?Í¡º»Ntì?Ö¥;UÔò?_x000B_ê_x001A_·2àð?dÑ_x0016__x0010_buì?uÌåmî?~&gt;ÔCô,ñ?ÔJ\Íãï?m_x0007__x0010_0óeï?â°¶Jï?ù­A±Bñ?xÝ²§Ý_x000E_ë?@A%Fñ?p=ì_x001A_áèì?b»ÞBiî?õQ_x0017_§´í?Ñ_x0012_¦¤gï?ê.!¨¾Pí?Ë@_x0005_ ð?4/_x000C_!Vñ?éU¾aïSé?KØB¸·Ëð?@m¤|_x0003_ï?jØnR^ì?_x0018__x001C_3äì?µ&gt;C©ñ?mÚÅq_x0004__x0005_½Cñ?¦~_x000B__x000E_Uì?_x0001_UtÄz ð?-´ï_x0017_Gñ?F_x0010_Ì¡Ùò?VFq®_x0015_&lt;ò?Ä³_x0002_W·ñ?ê~ÿÈÚWó?L$_x0003_vPë?7µ²áì? Lh_x0007_£í?_x0016_Éòæë?É wÈð?^Rä_x0005_Ìñ?`Aà?_x0011_ò?PK÷ð?ÿé ÷ ñ?_x0005_V:µ·î?|å¤_x0005_ð?_x000E_-_x0008_ÒWë?Ø${¡@±ò?¹	±Â_x0004_ñ?g/±uÃ¾ð?ÊÊ³_x0004_ _x000F_î?JñÕ_x0007_0ð?_x0004_þv¿Eð?ð ;°_x000D_í?¤{äeÄ¦ñ?ªÐÝ_x0011_ð?\_x001E_£NÝMñ?YÐãC_x001A_Aí?biÆ¬tî?_x0001__x0002__x001B_=ý¶Jað?p^)_x0001_æí?ÆÀSÈ×ð?¢Êz_x0019_Åð?ú_x0010_;Cw+ò?)_x001E_£»ï?î_x0013_Éø¾­ê?$¼ló¿æ?ûZW_x0004__x0008_ð?Í3Ys*nñ?êôæ	_x000D_añ?'Rò-9óð?¹È5_x0005_åî?©ÊÇ~¸ï?ë({´Rñ?JTýá0_x0005_ï?~H`"Ëí?:¼FHÍJð?P_x0008_õqP_x001C_î?[Ã_x0018_ì?f»U²Ðdð?´ìl_x0008_ÉÞñ?¾`yÁOñì?EÂóÙùð?+XîM_x000E_¥ò?Æó1#ý_x001A_ó?Éañ%´Sò?$*ÄÖ·Öí?Ë¯YÀ+ð?YòXÞ1¥ê?  WÍ©¶ì?&amp;_x000B_;!_x0001__x0003_ÖKò?~&amp;ÓG_x0007_Oò?õ_x0004_òñ®ñ?¡¥R 3áñ?f0£_x0004_éoñ?.$Jyã!é?/9_x0005_Hxð?_x0012_½ï¥Åûî?3£_x0008_Ýkïð?Ñ9_x001B_Þ¦_x0010_ò?a_x000B_PÄð?Ô_x0010_|Ùñ?aW_x0016_òdÒñ?Ü^-õí?|¨,_x0004_¦ï?_x0008_3eìû¬ð?\ÆÚAö	ð?HO¢_x0004_í?9	_x0017_feCî?zð&lt;ösè?ÔèAÆmjï?%_x0014__x0012_¬c"ð?³{$g2í?U_x001A_·ùÆdë?-.zð?`åé×;Zñ?¯ ýÃì?_x0011_*B_x000E_á_x001F_ñ?½¸Ý?ð?_x000D_#ÝE_x0002_ð?²±*ð?µ¤_x0002_¸ñ?_x0001__x0002_wb¿öÕxí?×%O³Gî?{ÝÔLî?å}Ò_x000F_ò?z­ãs64ñ?,0I	´ð? _x0013__x0016__x0014_Ýê?A2F"Kñ?à±IP±-ï?T9_x001E_,¿î?Ì#_x0003_Ð{ñ?¤L_x0006_4_x001E_Mò?_x0005_DßÜì?kµ_x0001_å_x0018_	ñ?ýe®v:î?$_;0_x0016__x001C_í?O1ïüÒië?Ö(÷Lí?ûÐëìð?Xh²úf´ì?d²]X_x000E_ñ?P`S_x0015_¤ì?£Ð»nÞ_x0019_ñ?_x001A_ùµ%_x0004_ñ?Ñ÷~õÙlñ?Ao_x0001__x0017_ñ?ëÿ	Á»]ð?È¤Æðî?_x0007_õàzãìè?FX­1Fí?E_x0010_¡jñ?­F_x0016_Y_x0001__x0003_ü{ð?Sû¬&lt;tËð?½\Ãëë?_x001A__x001A_Îp¶ºó?-ï5®åÏð?m_x0008_#Se+í?õóS34Ðñ?}ç.´ùî?ÕÁxAñ?_x0006_6_x0011_Ívvî?kNgj_x0017_ò?_x001C_Á_x0017_í?Ñ_x0019_c_x0014_uªî?äö_x0008_Ä»ð?·¨_x0019_Ây×ë?8¡ùÖ_x0010_ñ?"&lt;_x0004_ò?ß9TMèÕì?]G°@×_x0006_ð?øC]Ê ð?_x0008_àq/ºñ?y¬ÒsÒÕð? _x000F_4ÿ3ó?ÉÅ7 êï?Á_x0016__x0013_mï?×Ú%dË_x0002_ï?]B7à`î?9»õm_x0002_ó?Fs:²í?9k~Ò|ò?FÙ«ß_x0014__x0006_ñ?ýjQé@ò?_x0002__x0005_å_x001F_(zêì?þånTÅNð?tº ,Gî?è_x0003__x0002_­eð?_x0003_ÐkDñ?Àq_x0001_KÃï?õ[¢J+ñ?ûñä&gt;_x000C_ð?SÞ¥tÙ£ð?Á±¶tÜ#ð?(J¢tÖoð?)~_x000C_=â^í?_x000C_l_x0004__x0008_Qñ?QÃ2Ç@Êñ? "|+_x0011__x001F_í?Á¾×Qï?ùª_Ï-Åð?_x0014_Âbd_x000E_í?1IO_x0002_ðºî?¤ëzæsñ?_x0002_ a|pí?Ë ý_x0014_&gt;Qñ?»ãÚ&lt;Ící?_x0007_H÷=ñ?p_x001B_A÷¬ð?ÏûG_x000D_¬Zð?Ø?°	ôiï?#+Qby_x000C_ë?û/±Í_x0018_í?]_x0008_®zCñ?ÊôâTî?M_x0016_Gd_x0001__x0003_a4ï?Ð_x000F_²W½ò?W_x000C_ý7Güì?æå:_x000F_%î?ÔXz&lt;Òð?Íú^zÑñ?_x0019_Ý #ð?Ì¾"føðì?'9ÀAÃï?æ¿«^ú-î?D_x000C_¢ëoê?GRÁu2é?ÆFàä=ð?Ä_x001E__x001C_þHî?±¢ÈÀç³è?¤jÝ¯$ò?äÐ_x0005__x000E_]6ò?¶_x0002_h_x000C_¯ï?wbXï?z&gt;þn&gt;_ë?é¹Æï?køî?D'#ð?×-s|ë?1[_x000C__x000B_Ñí?oó&amp;Êì?_x001E_Ì,ªàð?¹¨U¥¢,ð?êÒÂ+_x001D_í?C(9@ßê?_x001A_	-{(ì?f?Qm_x000D_ßì?_x0007_	2_§Ú7Nî?_x001A_µ1_x0013_Q_x001B_ñ?d_x0003_(=Íð?_x001B_ùÁBY_x001B_ð?':-Ê3ð?î©&gt;÷c_x0003_ð?Á_x0015_@ÊÜ ñ?6~ÕÃèñ?	¼ÝÆñ?r_x0004_\×_x0001_ªð?&lt;_x001B_'âöî?cÈ!ïê?eü¹×fò?¹orç&amp;åð?Qs-á_x0008_}ì?Ài_x0004_4¦æ?ãzÊ÷_x0005_î?¬ï^jií?_x0013_y_x0003_¡×î?h_x001D_Ê%ÓLï?8_x0002_:?&lt;(ë?Ý/ví?Ñ¨·Vhñ?æ_x0006_JÝ_x001F_"í?è_x0004__x0018_Ó_x0006_bî?z?|_x0018_ñ?4_x0015_»_x0017_;î?}_x0014_ó!_x0007_þî?m;ÌPï?¿_x001C_©¢ó¢ð?·zw_x0013_ñ?çAl\_x0003__x0007_2]î?L|Õ_x000D_ð?é_x0017_é&gt;_x0008_yí?è_x0016_íÇ_x000F_Lñ?´·_x0002__x0003_Ôð?öû_x0001__x0013_ð?_x0019_Àjú4ò?H;"®ð?33Këí²ï?:`R §úí?Rr3]í?¶RBê?¶%_x0005_1&amp; ô?r¶_x0006__x001B__x0005_ñ?p¢+â"îë?*'öUnnï?ú45*_x001B_ð?I,Þ2ð_x0018_ê?Àqm}I_x0002_ñ?·_x0018__x0011_T»Vò?3v_x0002_iàí?ÔÔkY«_x000C_ð?@Qüë_x0006_\ð?Å_x000B_¸e9Ií?0ÜôjTì?é4£_x0010_çñ?^íï_x001B_fáí?tì=y¬ð?d÷©¹Êï?ÓøKãð?_x0004_QÞcò?;þÁ	]ó?_x0004__x0006_Ñ©is^ð?¬_x001F_½½3ñ?hKþ_x000F_,é?[_x001B__x001B_Ó½Ëî?pÀ5Gã¢ð?÷ü_x0006_zí?ágúpoèð?A4½ßð?t(ÿÇÐ9ð?Qoni)î?ëë?ã¼|í?¯Éð"_x0007_î?Û­¨~_x0011_bð?pùâ§_x0013_Ùí?%1x_x0014_ñî?_x001C_ÃIªò?xy-·]ñ?_x000D_ð#_x0002_X_x000D_ó?}¹ADÖîò?`_x0007_*Üõõê?_x0003__x0001_¬M¼î?°ECàÍ%ð?_x0003_{¯ã}Îð?áI&amp;u~ð?_x001A__x0001_»_x001C__x0004_sì?_x001F_óqÌgð?_x000F_6UÃë?jmÇ_x0013_nVð?ÆÙ+?¾ñ?Î_x000C__x0015__x0006_ÃFî?\+°%¦_x0005_ð?\_x001B__x0004__x0003__x0004_¿_x001F_ï?êÍ_x0018__x0008__x0001_Ôñ?]_x0010_ÙÖ_x0019_Qï?ú'í)²ê?·òÑáXìì?²,í_x0017_²_x000D_ë?bÐÍñ?#°Äqï?49Ü3Jñ?ü°»ó:_x0004_ð?ÿî×8Àñ?P§dÒrÞï?øGWÍÏ_í?_x000C_+§(öí?=]y6aòð?UlðóÁ_x0002_ð?&amp;[¾ÊÙë?ØÌî_x001D_£ð?ÌÑ§©Áò?/6-ù^ñ?Dx©¯óñ?-n{\ð?ÌâÐÆÇÍí?"_x000D_K§_x0010_ì?1µðÝç©ï?0~ÕKpí?ônç{nXð?_x001B_ý°6¦ð?3×Ôïð?w(íMëð?J§þ­ºî?vÏÇúmò?</t>
  </si>
  <si>
    <t>95c6dc1d5305b79aa146236d63b8f5d1_x0003__x0004_û#¥ &lt;×í?Ü:VÅ4_x000F_é?_x0001_ùZM¸ ð?º¿hpÂì?gc6laØð?HªvÈ9-ñ?FÉ³*uð?ÒúX¸Aè?ùXi³sï?¢/\µHì?ä¸Ì_x000E_gâî?ús-²)kï?_x001B_xýE_x000B__x001A_ò?l»_x001C_' Ôñ?E_x0002_É_x001D_¼Ié?°âóÎgñ?ÄÞ_x000F_VOyñ?_x0002_l¨_x0008_ÀÝì?_x0017_·ç©7ò?~µ_x001C_¸ñ?Óå]ì-»ð?ßð?_x0003_Ñe"o@í?`Æ%ÜÖ	ò?	(4þÚ»ì?ïÏJ_x0010__x000F_ð?"ô8_x001B_ºì?üç!D_x001A_ð?4ä_x0006_)ñ?ó¤/±_x0010_ð?&amp;»^qaOï?¼·_x000E__x0001__x0004__x0008_»í?¶­Âð?àá:Åq¼ð?»ÌvDeï?)MÔ.³Aí?LvNê?`_x0018_âUPñ?©y_x0014_ºí?_x000B_ã¥_x0011_áñ?,ÌI®¨ï?_x001F_)¸_x0010__x0002_ñ?N_x0003_x_x0012_¼Nï?®N¡?¸¤ï?ùÄ¬_x000D_ñ?_x000B_Ëvñ?&lt;U_x0013_/_x0001_Yñ?,%6_x0007_vÑë?EÐÃ&gt;°=ñ?ß@*¯Î_x001B_ð?^±Y_x0018_Lî?U¢zÐbñ?KÏ_x0016_`Áñ?úmçÆ9ð?_x0006_QÏèJßð?"í¯1pñ?ð&gt;yùSEï?MWxw¡.ñ?ÕCt_x000C__x0001_èð?Ñáß!7î?Ò4ÒÇèÒî?Ìö¯_x001E_©ñ?O&gt;Êgv4ë?_x0003__x0004_4t7_x0007_CØò?MÁ6ÉÌî?L/)_x001A_Ý_x000B_ò?Av6´ï?G§÷_x0007_ò?O×?E_x0014_2ð?_x0011_Ò/L ñ?ØcDº$ð?z°#Wó?Ftõk7wð?*E«2=2ð?'2ñ%Gè?u÷õ½|*í?­ê	Vê?_x0005_Êíøhò?0½3_x0013_´ñ?«eU¢Vì?	ÍÓCcñ?Þ¾ÒyÊ&gt;ñ?_x0011_?é·Ãð?w_x001A__x0006_¸ô?á$9¾ð?Q_x000C_ðÈñ?_x0019__x0008_êT7ï?2Gt_x0005_`åð?_x0005__x000E_M_x000E_úð?)¢¯ò?ÒÎt#_x0001_ví?¥é	^¯í?FÔ:_x0019_Ä!ï?Ûf_x0002_Pñ?Âý¼U_x0002__x0003_®pð?_x0003_¯En	í?hñwaÓë?è¤jã_x0011_ð?'öw_x0005_ó?ÚIÑ-Ó)ó?_x0011_,m_x0002_¿~ï?íµùc´Âí?_x0005_Ü±ÇÂ·ð?_x000B_SÄ¥Àí?Óº¯_x0012__x0012_Þð?B r_x001E_þñ?_x0003_P_x0017_5¯î?ÜîN!_x000D_ï?pÒ_x0004__x0012_ïí?ÑÖýWt_x0002_ë?rQ9ßñ?7Ò_x0018_GÁ·î?Ñ`_x000C_*_x000F_ë?_x000E__x0013_Iqæäê?7ÿ¿´wsí?]q_x0005_1Îð?ã%þnò?&amp;iº1ð?y¬nÕXð?*d²_x0005_	Kî?·_x001E_ª[_x0002_î?CÙìd)ð?¹6§Ý|î?,«¿_x0018_Ûð?¿_x0013_¤A¯_x0001_í?@8qó_x0001_Ýð?_x0004__x0008_Z_x0003_5`æñ?,_x0016_tÈÖð?NYX_x0001_ç_x0019_í?`æúÂí?¬Î¤Jð?Z8ªÎÿñ?nãÞÙàãì?_x001C_]í,æeñ?_x000C__x001E_M+lfð?_x0005_?_x0006_w_x0007_ô?\o_x0005__x0011_&lt;£ñ?w½&gt;¸yî?_x000E_¿ô_x000B_ê?_x000E_W(|ÍWî?àhz_x000E_Dë?æÈxñ·Zð?ex¸¦hð?§hN)*Cî?`G_x0017_Fh{ð?HLü\/ï?òÅµñ?±/_x0011_0¢óí?³&lt;Â ì¹î?ÁåÑÍ`@ð?v8,_x0008_KQæ?_x0006_íyÝ6Dî?KÖi_x001F_lë?_x000E_®÷à9ñ?	3Z_x0011_&gt;¦ð?&gt;_x000D__x0004__x0002__x0005_3í?kÉÜµë5ð?¯$#¿_x0004__x0006_+*ó?ÉÒ_x0016_)JÂì?Æ{/ßë?Ñe]íø7ë?ÞÚ_x0003_ï?¨_x0001_Õï?_x0017_¨àÝì?Î_x000F__x0002_zäGð?	á8hªò?N_x0008_mcüò?É6CÅî?h\_x000B_*+­î?å»R^µXî?âu_x0005_ë:Hï?þ8@!Ýúð?·Æ»Øè?_x0002_Ò_x0007_ßqî?¸|	­_x0010_ó?jÏ_x0018_ÀÞ®ç?k° pñ?ZÎÔ_x001B_ø·ê?_x000D_:ÀqÑIð?_x0003_Ü.%dñ?RòÖ8hò?hP\;ó¾ò?_x0001_+uÿÑï?_x0017__x0004_yé_x0006_lð?úåäb*gï?a_x0007__x0008_Üî?6U\¬Í;í?nîBÊâê?¸îúý·ó?_x0002__x0004_d¡ü_x000D__x000E_ð?dÞýNÏ_x0001_ê?Ï¿þ¡.ñ?_x0016_ih_x0013_ÃÁë?ª±Öò?Vp+ò@&lt;ï?Õ_x001A_q_x001C_í?ÎÈ¦BÛî?ò`M{Îïë?Eø_JÊì?Y_x0003_²Îgpò?ÌÎ&gt;ºê?1d;Å@ð?³_x000E_¥´ÿrî?h£aÿï?_x0002_®_x0016_ìFó?Æ5=óKÊò?8&lt;ÜQe&gt;î?°¦;TU_x0008_ð?"-t°ê?±_x0016_V_x0010_µ«ë?Kð¯O	ñ?Ð8!Ï¥î?_x0019_t:_x000F__x0019_ê?ÖÈ¯÷qî?_x000C_ _x000E_5ò?³Î»ª_x001F__x0005_í?Ï_x001A_qã_x0007_ð?5Ò_x000B_öãî?Ô_x0010_YÝ_x0004_ð?Ê(+ÒIñ?0#_x000F_è_x0008__x000B_g±î?æ_x0007_H_x0004_`ð?®|zQÎï?Û Øß}yð?_x0010_¯_x0001_ñ?_x0002_Fsj-ð?»0ìS¢ì?_x001D_çç¾Âî?_x0007_zîî?»ü_x001E_Rñ?&lt;õ^_x000C_vò?V=É¦qwî?_x0006_7oÓPð?IQ¶_x000C_5ï?¬v8ÏTð?­_x001F_d&gt;Jî?·bFö_x001B_pë?«©;9[]î?².àª'{ñ?_x000C_E²%¾ì? '_x0003__x000F_ÎÀð?y_x0004__x0011__x0014_î?qÝö_x0005_±Gñ?_x0019__x0002_Äh¾ð?Û_x0013_q_x0002_ÆÇé?½.n_x001F_wï?¬;?çÂ_x0014_ð?6ä¬íUè?_x0019_³q¸ð?ëùo	ö¥ì?îßLyðÔê?(XNz_x0016_Áê?_x0005_	ìnR0Yò?/ôF­_x0004_ð?®Ê_x0005_f_x0013_ð?H¿¼6¾Åñ?Bhô}ê?eÁØñ?_x000F_ÅÛsfï?_x001A__x001C_\®_x0006_ð?Y_x0008__x0002_úÏñ?$9u\Dí?.Ôí?x_x0017_|9Öñ?ÙìQÉÂ£î?h«:Ï©Òì?)xcèoí?T_x0005_^w_x001A_ ì?Ýº_x000F__x0011_ð?TcÕÊ&gt;·ï?_x0019_Ë¸×_x0014_µê?Iøíö_x0015_!ð?Ú¿ÆZ&amp;½ó?µ¶_x0003_¡É]è?_x001B__x001D_`_x001F_ð?ÊJ*ÈOJï?Ö5j®_x0001_ó?íÀ%ü_x0017_î?8'Ï´ÄAî?]ÔáÄ	ºð?@7C{³ñ?_x0002__x0016_qN}ð?|_x0007_-V?ð?ÊgTG_x0003__x0005__x0010_ì?_x0003_n_x0002_)ï?µP_x0016_c_x0017_"î?x/[­eî?­|Uï?æ«ÎF_x0017_ë?â/_x001B_áéê?zxªÃ¢ï?)&lt;»¸_x0004_ò?áôYòøí?xü_x0011__x0015_Cní?3,_x000E_Óì?å¾ºyè?M_x000C_\ÁU¤ò?º;b_x0002_î?pZÛ_x0011_§ëï?vL³×¾¿í?`î£_x0005_Ì_x0001_ì?ä"úAí?9Mxõê?_x0018_¨ãÌë?Ð?Iêäûî?ãÞ_x0007_«cð?Bå_x001A_Ò_x000B__x0016_ï?]eGuÑî?ý"üyð?V_x001A_¤Ña|ï?_x0018_Ð_x0018_µ¦_x000E_ð?ü@Q%Tï?q´ñT_x0005_ï?Ð_x0014_úß î?´ls_x000E__x001C_ó?_x0002__x0003_ýò&amp;hSê?Î_x0018_Þ_x0004_¦zë?wHSª§²ï?bÜÿ_x0017_ùñ?»íÛ¾/ï?E×¶X÷ò?#dé  ò?½¡aÉ_x001D_ò?ËT_x0017_6_x001E_íï?¥@F»&amp;ûè?R¤ñëð?N÷j_x0007_ô_x0001_ð?Ì:`¿Oð?2³¦ïVªñ?&amp;_x0013_±áÏ¥ë?ÕÇTÒJð?¸Q%\áØí?ß­[êíï?#KÏ)Úî?éücWï? ûH_x0017__x0013_ë?4þèÞnwï?L×_x000F_õáï?ºdØ|_x0018_ò?_x0016_Â|]U¿è?´Ì(_x0017_&amp;ð?©í_x0006_ÈÑ_x001B_ñ?¿à)G_x001F_mî?ºÙSÊFï?láJ_x0015_Åì?_x001F_I¿¹pÇò?±0³_x0003__x0005__x0003_î?_x000E_ÉÒÂ×gí?¢ç$1,ô?À~5Å=ð?h7TÅr_x0014_ð?_x0004_þ	YâBð?^ræÚí?_x0016_9HÛDî?6¥sá_x0006_]ë?_x000E_ífÒ_x0001_ç?mþh_x0010_Ê(ð?í!_x0007_Sí?&amp;PI§»î?/f=l_x0018_së?{¤P-_x0017_î?£S_x001F_°Kð?_ÏÂRØî?ê_x0017_â@_x000C_ò?hâ/ûéð?øÉ^_x0011__x0007_ì?âI_x0004_Ó	ì?_x0013__x0002_½_x0013_Öð?h{´ÖÕ~î?¡Y¤¼ï?_x0008_-îÚ_x0007_ð?¼¹ÊÈ_x0002_ë?TSóýU'ò?l3_x0006__x0002_Ê2ð?Ç¢ÖD+¡í?U*_x000B_ÄH_x0019_ñ?ZõÊAêÑò?¹[_x0011__x0010_ÆFí?_x0003__x0005_Øª_x0017_íLð?°ÒfêMÄê?}Õ_x0017__x001D__x0005_Zð?ÍÔ¡ö~2ð?B&lt;Y!Ãì?y¶Ô»ñ?XåÐ*ÿí?oz_x0017_ÿ¦ì?_x0013_å´®AÝì?hýhµÒï?_x001D_ÌñÑmÄï?_x0002_6_x0018_Sïî?ÄíÞ`Pyï?¿ú_x0011_G	î?ãâ¡´&gt;_x0019_ë?_x0005_Ví_x0015__x000D_ð?_x001E_P9Ö_x0006_ì?¾_x001C_xoÑ\ð?½6W&lt;|ôð?_x0010_Íªlºí?Ë`ì4»bî?ÁÌ_x0006_½_x0008_ó?Ã¡_x000F_s ð?@ _îVï?MJÕh_x0016__x0011_ð?R_x0007_X_x0004_$jñ?_x0001_H_x000D_=u_x0019_î?ò-_x001F_i'ð?5Ð'³éð?V/¢.Jfñ?Ì_x0006_J*_x0017_ò?@_x001A_×_x0001__x0002_¨^ñ?&amp;zg*{í?_x000F_8mâÿÞò?_x0016__x001E__x0007_ÜÈð?8Ù?{ëê?MékÓ+ñ?ýï¼»_x001C_ï?_x0014_®µ/wbí?¥6_x0011__x0001_@ð?Ô=5·ì?zv¶ë?îùÔþ _x000F_ï?«#Cý_x0016_ñ?ëÕm{_x0008_ð?ï¯!õ_x0019_íî?*=_x0018_¥ñ?áGøü_Eí?·ï¦þHÞð?ß_x001A__x000F_Tàñ?_x0013_"si,ï?»mX@ñ?©ê^Û/è?{M_x0014__x001A_öÀì?L®_x001B_é_x0017_Nï?B»âE§ê?*ì_x0016_mÌí?|Tî_x0012_÷ï?=f&amp;ü#ñ?ÓÒVwßï?fF/¸Oï?Iý_x0019_[_x0012_ð?-U¢DÔ0í?_x0001__x0004__x0001_²qLºlì?l¹aï?©Ö_x0002__x0011_ñ?Ni=ó?4º_x0011_lð?úÝ_x000B_Q¡Mñ?¡ÐÙw6í?¸÷±#ñ?O5ZûÕ±î?lcùª¶ê?uoÏJ®ñ?Í7S_x0019_¥î?_x000D__x0003__x0017__x0005_µæð?NèÃy&lt;§ï?/N¬D_x0013_Óì?µô=)ÿó?Ø,ë§ª"ò?PÈ2Ï®éñ?òfU]¹àï?`åO0õï?oÄ§_x0016__x001F_Íñ?QhÖjfLó?È××DU©ê?`Í_x000C_wµð?Z±Ç@1ôê?yË;eßCî?Ñ_x0019_ÚÊöð?Ý!§®í?_x0006_£CRÔ_x0010_î?P[*Bw¾ì?|ù_x0002_­´ò?ý&gt;Jn_x0003__x0005_Ewó?î1úëRð?í8_x0007_Èfð?²Êç3Ú_x0015_ñ?ÿ_x0006_['/aë?+£á?ñ?)%vÄ_x001C_ð?	_x001E_â:Fð?GÊ\:eýì?³_x0006_Ï²_x0019_Üð?f&amp;IÜ_ð?­£^ñ?¤:h¹ó?_x0015_ü¯ä_x0002_ò?d_x0015_Ñ«Øð?¼ÚÜ6õè?³¡Í^_x0013_"ï?_x0003_vñ&lt;_x0015_^ç?üóR5ùð?Æ+rA.í?t_x0005_£F¢ð?Õ_x0006_mõö"ð?§Ö@°_x000E_ï?ýws"ø%ð?kh!@ð?_x0003_c0"Òí?:~lõ~Pì?#V«_x0014_ð?]Õ_x0006_Ö:ð?aUè_x0004_Jð?B¾bc×ñ?÷õ_x0001__x000D_KÈï?_x0002__x0003_-wGð?´æáAÇÉí?äà}âò?Î;U¿ñ?Ö³SÐX!ò?k©Çµäï?PBÀÈò?ú4_x001B_¥g ò?a_x0004_._x0008_¦Ëì?ÖK)_x0012_ê4ì?VHÌ¼¿ì?8ÒÐrPKñ?FZ_x0001_ç¿ð?i_x001E_\fî?½ÍÇ_x0006_Zmë?Cº¿Ö_x0005_ò?r;iñ¼ì?_x0016_v\`_x000F_Cñ?Vyã_x001F_qgê?Z-_x0008_£Ê_x000B_ï?_x0014_¿:ý|Ùî?_x0015_þ1ñMî?ÄýßF_x0004_ó?÷#{Fí2ò?Ô¨m%{Âð?Ô d÷ð?]íXÄllñ?üp_x000C__x0010_t/ì?zÁëä°ë?ØäËçê?_x001C_,ÝÒx7í?_x0005_Ë_x0014_e_x0001__x0003_¡í?^6Öø_x0005_Ñï?Â_x001F_Rálôï?:líÃ&lt;°ï?\b&amp;l_x001D_ë?æÆ/¨NSñ?!l¹Añ?ÿ¢_x0015_¼üñ?/~ÀÙÎqò?o.ÕhÖ&amp;ð?êHÍÿò?:/_x0002__i&gt;ì?£_x0008_6_x0019_üpî?Ü_x001F_çTGñ?_x0019_ø_x0012_b_x0013_Wð?7_x001A_Îk{î?_x001D__x0010_¢_x0017__x000E_ßñ? )(§Eñ?XäØÉxéñ?¦ò®Q3Øð?¾=»×÷Ví?$¿=uæFð?·ëò=ñ?àWnîEÉï?ò¤VÛëê?àI¨;5ì?_x0006_rû³ºí?u_x0008_]ª£Uð?)zå_x001B_d^í?_x0012_ý³8­ë?¡Û,ð?Àl&lt;_x0017__x0005_ò?_x0001__x0005_e¹_x0006__x001C_ü_x0003_ï?0\!W_x0002_=ï? MÑLOâê?ú\ßº¾4ñ?Kû|_x0017__x0010_Àî?U_x0018__x001C__x000D__x000C_î?§37Xð?qãÁ*_x0003_^ì?Ñ8+¹ºñ?¾_x0004_qñrð?ÑëÞh±ï??ådÄ¨ð?Óæc_x001A__x000F_áê?¸®:ò?²À_x001B_}¸_x001A_ï?Ã_x0002_±_x001C_Ö_x0012_ï?&amp;&lt;Ý!Ùð? £ö/Tî?pÄmfµì?sp³¬_x001E_nî??¼_x0015_ôðò?_x0001_ªí_x0011_ï?JµÏ·é_x000B_ð?õrÿ×Îlð?_x0010__x0006_3_x0017__x0010_ò?¿Eg÷øð?jvüÔ_x0011_uï?¦ö,¬Õæ?ëWkí_ð?_x001D_§u_x000B_ë?à_x0008_³T_x0019_bò?P¢¿C_x0002__x0003_¨âñ?0Û®_x0019_Ï«í?¬_x0005_äÅ_x0007_ð?SÇ­³ï?Y:4&amp;¼ë?3°_x001F_Z_x0004_2ï?b&amp;Èÿ8ìð?_x001D_HJEcð?q2÷¥v_x001F_ò?¼_x0002_´îñ?_x0004_üCµ_x001B_\ñ?M1_x000C_Dì?{Hg_x000E_§1ñ?PiæëÇì?lîþ_x000F__x0005_¦ð?FYí6ý_x0002_ì?X÷Uãtsî?à2fwÀ°ì?i{8ª_x000F_ð?2ÙcÓ_x0012__x0012_í?Æ_x0019_Ëd©ñ?_x0006_I`æn_x0003_ñ?ÙÔxºßnñ?}è&gt;_x001A_Êöì?3ê5!&amp;ñ?«0(·î?Ú®wþôµð?¹Îç_x0014__x000B_Çñ?Ï©_x0008_Îñ?ÄV¯_kì?ZiÉÙÜ$ë?_x0001_«_!í?_x0003__x0004_¾^SÅað?æJi_x0017_îï?XtÄ¢P¼ð?D_x0014_ÿÁVî?·¶~åwð?þÒ0_x0001_lñ?Õu_x000C_¨3dé?_x0008_°ãº2î?(ãGo°ñ?^K_x0008_;ò?ô«·_x0002_ì?øõ*Ñë?®Ú ¢A~î?y'â_x0013__x0010_ð?d'BÐ"ð?Zè7.ý¿ë?Î*u|ì?P×jbßð? ¡|_x001D_«ùï?l;½ï?Å_x0010__x0004_àS_x001D_ê?_x0018_IÂÐhDð?! Þ4áúì?I'+_x000B_iï?/éâ-ì?+b¦ÔGiè?_x0003_¼?ï?k(i¸Á×ï?wßbÞò?9_x0002_ÎÕÏï?]ä¬øì?x ¿q_x0006__x0008_:Óê?_x0003_66â´ð?á§%é?]qó×7ï?]ò,S:í?\t_x0013_Ç{í?v;]GeÇñ?ícI_x0016_®Að?!§¶×%ð?[ðw~Ðkð?pòÈO¢©ç?¿m8cöñð?ûwhÝF_x001F_ñ?Çúw_x0001_ýÊî?_x000D__x0016_öÀî?û/)tð?Râ_x0017_¢_x0004_Îì?_x0012_ã_x0001_Cï?Ý9ù_x0005_ò?åËÛ ò?*_x001D_G3§ò?_x0019_ÊõOW+ñ?+_x0016_%Á_x001B_fî?gtµõ_x000C_gð?®*w_x0002__x0007_í?¤Í×_x001C_%sð?IÔÃ_x001A_ü§ñ?¾$¯_x0019_ú¨î?;¿sz-(ñ?öÕ_x0013_ÛÍì?@SæÔë?ätÝ&lt;&gt;Dó?_x0003__x0004_Ä§i2÷í?¶_x0012_âBå8ï?Ô&lt;-p¢Qð?à_x001E_z¹î?ùTÓºJï?ê¹WIü@ð?JÛ_x000B_¶s"ó?"x_x0001_¥},ë?_x0008__x0002__x000C_»Ð:ì?[¤_x001F_$î?¼¾î×Fñ?×:pjYãñ?ø_x0010_5_x0005_b¯ò?Mq_x000B_×òí?_x0004_wþñò?_x0007_¸g"_x000B_/ò?Û¸x`2ªì?_x0015__x000D_÷&gt;_x000B_ð?FL/£ï?þRî×_x0015_4ì?Øn6ò8Ñï?_x0013_v=_x0019_ñ?_x001F_kvGí?úÔ _x0015_¤ð?_x0011_!7°_x001F_6í?ùc÷Dð?¯W_x0010_ÇÖ ñ?lb gÎ_x0005_ï?ÞY^Fò?	µQØî?ñ_x001C__x0018_{5ð?=æ_x001C_2_x0002__x0003_X­è?Ù7ÆJ_x000D_Qð?Öó_x000F_ìßÙí?`]å©Ê_x000C_î?Òáo­ýð?_x001E_|ë:_x001A_ð?¤EèïÙ`ó?g|Â1;ë?þ_x000B_hòÜ%ò?L_x000D_o¶Oî?"j\ÙÖ®ð?RÀÿþÃð?'½Tùcì?wOâ4­Vñ?¨í?³õ1ñ?R!ó:_x0010_qð?î_x001C__x000C_cØí?_+	}Çð?æ© _x0001_=ì?_x0015_µA´×_x0006_ï?Í°ð?'Û_x0012_ü_x000C_ð?_x000F__x0011__x0008__x000B_ï_x0004_ì?xØ?_x0010_lÐó?*á±Õ~ð?rñz_x0010_Ï³ñ?`Ã)_x0014__x0015_ñ?Ë_x0018_»_x001F_ð?ÛK=D(ò?©­_x0006_ªíì?6_x0004_2¸_x001B_àî?à_x0003_ì_x0015_³ñ?_x0003__x0005_7_x0002_0^ ï?4®t	@î?±_x0004_e[_x001E_ï?n&gt;ûZfè?_x0015_öP_x0015_à©ó?_x0014__x000F__x0002__x000C_ì?Y5Naü_x0008_í?àùÃN_x0012_íï?_x0015_òÄ»÷ð?_x001C_ª_x0014_7¼ò?¸õW[î?.¯tôA0ï?Áø_x0018__x0019_fò?SYy&gt;Ptñ?_x0008_¾Ó_x0018__x0011_î?w5_x0017_+TÄî?]°WAsÑò?võ Òí?çá\\_x000F_ï?çéÖyð?kÄù_x001A__x000C_¾ï?_x0001_Qúb-3î?}ýFÇøLñ?d_ªÍ_x0001_üï? _x0018_Ã_x0015_^ñ?Ý!²ì?¿Im_x0013_Ä°ï?,î]±ð?ÚD_x0012_22_x001C_ð?Vjn|Íð?ËNìÎÓÉñ?¸ßæ_x0001__x0002_D5ð?g¡Úv _x0008_ñ?	_x0010_|uíñ?~Êíks,î?Àt¹òbí?µ\ëE	ð?ÃÙyï?ëÿ°EÚé?FjÂô9®ó?×Rt!ê?*_x000C_©Zgò?_x000B_þ_x0006_^Nð?5Ûúxñ?P¡Ê»_x0015_pï?Ñ2áJcìî?r_x001E_ñW 2ñ?jVF¼Éì?Ñ®_x0015__x0002_¢é?´DÉi%Fñ?%_x0007_UÜ	úì?%ýSuí¯ò?Nö¤_x0004_îkë?,_x0002_ïZdéì?ÿ¨&lt;ïï? Á_x0016_dqõð?_x0015_?Ñ_x001A__x0002_ñ?¾§i`å¤ð?t_x0012__x000F_¸¥ð?è~ö_x0014_õ´ï??(Ü¶abô?ÚlÜqýñ?Æ_x001A_ _x0015_._x0004_ê?_x0005__x0008__x000F_d_x000B__x0004_f:ë?W_x000E_IF´gî?b¤{içð?.±cF+ì?°ci_x0015_Ìó?VÒnwûÌð?KÂ_x0002_Êç&gt;í?ÐkòÑ[¡ñ?~èF5(8î?ÀIa/,Kð?_x001A_4}é)Èê?¹Í_x000E_{ì?_x0018_(»ø,í?C_x001C__x0017_äQ_x0006_ó?ØßpNÕí?Ó»ø:¼6ð?¦2_x001F_±ï©ë?/ÆÈ-°î?#Æ_x0003_¿»î?_x0013_AH	àð?_x0013_Íî´Áð?_x0006_÷_x0007_:_x0001_¦ñ?èöB_x0006_éí?&lt;ÏÅ`ßí?_x0005_hK[âï?1q®þ¯ ì?©vss8ï?EÃE_x0017_¤ë?­_¨­Të?_x001A_5ex_x0002_Êò?yIÆÄyðí?Þ^k_x0001__x0002_|_x0008_ï?B.4&gt;q¤ñ?_x000D_'Ái0ð?2¹Ï¡Añ?{Úôäïñ?+=_x0014__x0017_«:ê?úkRgñ?¨þ(®(_x0008_í?CÈgGhVë?_x001B_ÂÄ/ò?2_x0011_áHlì?¼¿Ò£ëÚì?_x0016_O%÷xÚð?à[\-«ñ?_x0018__x0011_ZðÝï?._x0015_$aeî?ÿW_x0019_Öï?c!_x000F_¹òî?1øÀð_x000B_ñ?oÏ_x001C_fbî?_x0016_.^`ñ?ò@/0õ­î?ivþì?«¶ã¾ï?_x001F_K¢úï?_x0002_,"ì?û£L_x0002_×êí?ªÔXHñ?/@È!]Õë?àþF-²ë?_x001F_CCNåHð?yô D\ë?_x0003__x0004_ÆH[_x0005_Þê?jß@_x0002_ò?Ø_x0001_·tí?_x001A_g_x0002_ò_x0003__x001F_ï?Î_x0005_(?ï?,O%uÛ_x0002_ñ?¢_x0005_x&amp;ð?ïp_x000C_ø&amp;ñ?/ï_x0003_0eð?%ønõñ?_x0003__x0012_¡í?MÀílÇë?þ_x0016_úþí?n_x001C_uE_x0018_ð?D_x0018_õ'Uï?_x000E__x0018_Èxmì?ðÞ1¬Ìê?Õ¦´_x0016_ð?_x000F_£bQ¥ñ?û 'zÂiê?§_x0002_u µî?bAJð«î?	_»ôð?ä¥/ý%î?j°.cæë?¸&gt;²Ðäï?éê_x000B_®®_ó?w_x001B_ûª_x0003_ð?${²Á6(ò?;°Ôévï?}_x0019_¼ùô_x001B_ï?J_x0016__x0010_Ç_x0001__x0002_Û_x0016_í?õýO5_x0008_Õë?L¾=è¡î?.ì0_x000E_dòî?ùDSnPð?ê_x000B_ÖYtfì?QWü_x0019_/Hî?ÊËT¾ð?%îè|ð?¦ãäD_x0012_Qí?Ç+ÒÓCð?xjÙ_x0010_ð?wÍ_x001F_p{_ñ?FÉ9·wð?/{l_x000B_Éï?¨(á?)ð?í,K¤Ã%í?_x0006_NáKçî?ÞVjÖ_x0016_}ð?.b.©Å}ð?FØ)êßò?c_x0011_ã{ó?n_x0010_*Ä_x001A_ï?O?Î.Zé?ãGÊ¡¿Ìð?Q-xõR&lt;ê?çÒeL"bë?Ò½Ý¥Üï?½äÿÎnê?_x001B_÷Æ,Èï?þ·@º9ó?óì5[Aéï?_x0002__x0004_Í_x0010_ÈÒ½í?ÈnÖuwð?#L_x0015__x0013_{î?2ÎýÖ¡íð?»èõ¨èó?Ñ_x0017_f¼Âéî?ÛÖ&lt;Ô_x000E_ð?Âëâa_x0006_êï?æê6´Pµð?B_x0012_Ç6î?_x0005_Ô,BPî?Ñ^¨÷hªí?	ê¼ü?ï?Y_x001F_´j2eñ?¬îb¨jð?ô1C«Xñ?_x001C__x001D_P}´­é?Á|_x0001__x001E__ï?Ô®.I_x0007_ð?¸ÛÝë?OÜKN-Yð?îÉBß ¸í?Ü§+4í?Ü¹Øq_x0003_Fñ?ÕP_x0001_ñ?|.{Íð?àµL_x000F_ì?^M_x0001_Ç©í?éÇ_x0011_{cMî?fÄQnøï?¥îÄû_x0002_é?wÌÀ_x0001__x0002_çvð?)ºÕ5E¨î?ÄÏù8öð?%µ+_x000D__x0006_èì?fÉ½xë?_x001B_Õ1×_x0002_í?¿_x0007_Çééð?_x0012_Wr³ÖÇð?`]#»ÊÚñ?²+_x0001_èÐ§ð?~Á_x001F_§_x0003_'ï?wËµl¨ñ?VöÚÑ×ñ?»°¦ViMï?up_¾Çì?QÑ_x0011_#Zé?_x0003_$ßÅò?&gt;f_x001B_ë?abo¶~î?_x000C_"~?_x0001_+ò?ÖºPun_x0017_ï?ÈÇ©Ë¬yå?ºo[_x000E_ò?_x000E_Kòmñ?K_x0007__x000B__x0014_µTð?_x0019_®Ë´$ï?ýó´d2_x000C_ò?,m¶U³?ñ?PüÖhÿÅð?Ï÷×'í?Ä­*}î?Ößú³ð?_x0001__x0004_«á_x001E_é·ñ?;	:@í?H¶Aj¬Óð?Ò°I½)éë?Êw/_x0013_¬ð?øEKuÑEï?_x001C_$_x0006_«ð?_x0013_Â+´v¶ò?xl2_x0003_ï?-_x0001_¦Õ;ì?é´S_x0002_º«ñ?¹ÝdÁà&amp;ò?Ñv¯òÐ_x000E_î?r^¼_x0003_ßìì?[Ya'_x0010_ì?.ÊR âð?Âk_x0007_+óãî?_x0001_b«oÜ÷ð?gÀ_x0018__x000D_'_x001F_ë?n_x001E_ °dhó?]°Ê9´-ñ?t_x0005_ Çdñ?µJ­Dì_x0001_ð?cpûr.	ï?Åðí?|\&gt;~O`ò?_x000D_U¡[#í?¹®b&amp;xxð?_x000E_Ó6@Bï?ïaóFÊð?Å_x0007_3¤_x0007_ï?¹_x000F_*_x0002__x0005_w&amp;ò?_x0004_æÌa"ð?¾êùýÚð?q!C1âè?¨¾ðöÙë?XVÐzï?¿U(÷çîï?]VÔçêð?_x0005__x0003_%Ásï?ÄH'PµÉî?rgÈ5«_x0001_ñ?_x0018_3÷]éð?_x0010_=e²ñ?`ªÖ_x0017_ð_x0002_î?Ôß6FÕàñ?_x001F_Ë¥Q!\î?-)6påÇò?$_Ñ®­î?(sÚÇòIñ?0td`hï?²¦Z;ð?Ô;$MÄÙñ?¤½Ãó¨vð?·´df_x001B_Dð?¡¶ß¶ñ?ÁÊ_x000E_}jò?»ÇÎôD&lt;ð?±n*f_x0010_ðð?*"_x001A_}#ï?S¸¢¤ñ?éì2¶ð?I°Õâ8ð?_x0001__x0003_þûu¢7[í?¢ü¨ñá,ò?¶Ä¯±¥Ïñ?iw9é¯î?¢_x0011_Xw¨_x0018_ð?M}Í8rò?_x001D_éÑhÈî?ÞÔYM¼ò?K_x0018_Ì$zï?s1Ñ_x001F_ñ?ê¶T4µCò?ùZt¨ïHï?ÓÄÙ_x0011_«þï?®qØFi¸ï?0Ó#ëPWð?_x000F_¯_x0018_ÖFQî?v¢ûw-ÿï?ÄXOø1_x0002_î?_x001F_üQÖ¢î?z2õïjé?_x001E_4HÌ3wî?Y·ÝÙ#í?.íF+_x001F_ð?¬ÐfTz\ò?·ªÏZè_x001A_ì?_x0003_!@Ã 4ó?Ý)_x0018_Ê_x0016_ï?	0D"ñ?ïË_x0002_¥1ë?ÍE´Rð?KÃ_x000F_X"_x001D_ò?DJ_x0001_Y_x0003__x0006__x0002__x0004_í?×P_x001B_ÛI_x000C_ð?É)ù`EXð?ñ_x001A_õ)ò?dóR1D©î?¹ßèäÁð?ä_x000E__x0002_ÿí?_x000C_ã j?êï?E¨¯"_x001F_ó??Ñ__x000E_cî?_x0016_\"S_x0001_ùî?¤N$+dbñ?¬À6^øï?AÝ&gt;ºëð?]_x001B_¯D_x0015_ì?ÚÇ»Æ_x000F_jò?Ø½|-Lnð?¨|_x0005_ß&amp;íò?¸×	îí?ß&gt;fÕ½ð?_x0008_¿"_x0016_ñ?ÅñçWÝð?wð&amp;Obiî?²_x000D_½w@ñ?S©Vè´_ê?FS8	á_x000C_ð?_x0016_¨½VIî?cgDx·ð?øZ³¤Uò?ó"° £í?²Ñ*0_x0002_hî?ha¯:dVï?_x0002__x0003__x0018__x0008_ãS	×ì?g?rjÀæï?´_x001E_Í{3ï?DhéU2ò?nmxWóì?_x0008_á¸öó¹ñ?@_x0017_äåUäð?é_x0015_ò0äî?¿¸»_x001B__x001C_ì?_x0008_2S"Xnñ?Ø&amp;_x0013_Ûï?pL_x001A_Rîñ?°Ä%_x0010_M_x0019_ó?_x0005_²ríë?_x0016__x0008_å´þ·ë?TöÎumYð?ð;MD_x000B_ò?Àx° ÷î?»5»ì}¥î?m¦L$í?yî®Àî?¯Íh_x0013_c_x001F_ð?,¥Ð_x000F_­ð?wÕë,Uð?r&gt;×öu_x0013_ð?y3_x000B_Ô7_x000F_ò?\ñ´1øßí?ÁÌ_x001E_Ãö9î?_x001F__x0001_ÿ­Bð?¬·Ã_x000D_G_x001C_ñ?R¡_x000F_5ð?9yñ__x0001__x0003_'_x001B_ð?üµß_x0012_èï?_x0002_þÃ&lt;Cé?9ª¥óê3ð?ãZÒgëUò?@Ì£Ò4ºì?Â}"³õè?D_x0010_½aàJô?_x000C_5âE_x000B_¸ò?sÐê&gt;jÆï?_x001E_@Ý_x0019_ç?C¢EI\ìï?$=Å_x001C_ñ?p¢W½®ê?ÊõXê?_x0005_A41_x001F_í? _x000E_ôDê?âXÃ7_x001D_ð?¹CZv?Éð?cYÂ­)Éñ?.jö²øò?×÷Il*að?¡þ_x0018__x000B_ï?¨_x0013__x000E__x0014_ì?¯¦r;®í?µ0þ·Ið?úO_x001C_à:¸î?Äs¸3))ñ?G 'ÔÇ:ñ?&gt;øWð?¶\,/_x0018_ó?=¼´öï?_x0001__x0002_Àí¥Ç_x0013_ñ?¸:ßß¸ï?c|Î_&amp;ð?_x0019_³+vbNë?Ë{Iªtô?íEu_x0013_Eï?_x000F_÷nÏFð?¾:kÍë?_x0013_Îê_x0001_FÁð?Ó|f¯?ì?OÔ-O_x0002_	ò?Äõ£nåò?¶ÙôÜ¸Õï?Òe3,ó&amp;î?_x000F_½·×_x0007__x0003_ñ? uØúôð?9k]_x0005_(í?QÜ_x0007_OY}ð?´¥¢¼ð?Ú_x001C_`­ ì?2_x001C_i­ñ?.¯ë_x0019_Üð?_x0018_^rýh_x001C_ï?`ÿ%ê&amp;~ò?òáåØ_x0019_î?_x000F_"Â(Hñ?OÆ	`i)í?;_6_x0016_ð?kkÚjÒ1ì?~·Ò°3Ïñ?_x001D_µjt0ð?7¯Ë_x0001__x0002_Çtñ?Å5{´_x0007_µí?ÖÃÁû_x0005_ð?qòÇ)éðñ?(&gt;«akuê?'ó7°Éð?ëñ@ýÌÅï?:¸øÉÓñë?_x001E_4¤_zð?+_x0012_»|jí?_x001C_}Êø×ì?_x0010_*Ô0¤hí?v_x001F_Ñþ;_x000B_ï?êï²4zð?_x0018_T³dðë?rÜkMÀñ?_x0001_ÀòUí?~ k_x0015__x000E_÷ì?Äºó°:ð?Ê_x000B__x000E_18é?Ä%È\¹è?¼^_x0011_¯ì?6¹5_x001A_¡_x0012_ð?!_x0014_ó6\²í?Ja*Åúñ?ø_x0015_¥í¨Áî?&amp;_x0003__x0010_¹Î²ð?EbeQ	_x0008_ë?WI`Î_x0008__x0016_ò?çDÂ¿Iò?_x0004_$ô«ï?Ò	ök_x0013_ð?_x0002__x0003_PÚ:n8Hò?¿ÅÐ°Ãôî?ìþ1:ë?öìü¤p_x0005_î?ÔÝ1=T_x0007_ë?_x001D__x0019_nøÒ5ò?X_x0007_ÍÐ­_x000B_ó?à¯æ¾dí?&gt;õ_x0013_²ò?üÒ_x001E_L?1ï?ÀÌvAí?ÉqÉõ	Äò?Ïí¾&gt;_x0013_»ñ?_x0002_éÞðK_x0004_ð?®PU"üð?ÇþÏ`dò?X|%?_x0012_î?&amp;Û§j­ÿî?æZ_x0003_9sñ?ª_x001D_-¢ü_x0006_ò?Ìª_x001E__x0003_xiô?ÔéÛôÛö?`¾Ó_5_x0001_ð?$¬[Z×Jñ?:¦ïá­ò?ë;÷_x0011_úï?' ?mþð?/_x0013__x0018_òA-î?Îõi9Sð?¡_x001F_ÏåW¾ï?¼äuñ?_x001B_6)Ú_x0001__x0004_­ð?Ü×é,eê?Ú´úVÊï?­ëJ_x000F_G8ô?ÎÞò"_x0008_Ñð?·_x0015_0Ñ_x0006_ñ?9ø`tð?ÜpQú¾Îð?iîKq#Éé?_x0012_WØiXî?_x0003_ì)öL¸ñ?_x0019_£_x0012__x0008_á	ñ?jtÆm"úì?Ý_x0019_Q(©í?_x000E_²º~Ûò?ü_x0002_®å©î?w)°°ºæñ?_x0006_5¼þð?¦_x0007_Ôó_x0007_è?Ë'_x000F_Z6½ð?Íêg&gt;[±ì?_x0014_5{ÃÑÇë?_x0012_ ¡"¸ì?Nè¤4¹Hê?;5o#_x0016_Pò?OÛ_x0013__x0017_\gõ?½`Øæ_x0006_¶ñ?Ï«-mmð?EÄ|n_x000B_ñ?Ô¢ÿíÝë?_x0001_m~gð?&gt;	êXí?_x0001__x0005__x0010_Øþ¨ðð?Lì&lt;å$ï?Óu©_x000E_R)ï?0¾¥'Ýî?sÏ2Mê?_x0003_(ÀÓï_x0005_î?;%8	_x0018__x0001_ð?_x001D_|/Ê³ï?$(Ýu&amp;_x000E_ñ?JùnMòí?°|FTòì?ªx¸Õ´³î?ÔÌnPð?víVU_x000D_ñ?_x0010_ók#ñ?;_x0010__x0007_×«ð?øX'ÊhÓí?Q5_x001A_HTVì?½@@ h!ï?\ó_x0006_EHð?ÀG_x0013_xëî?Î`Lÿ*ñ?^_x0002_*)?ð?N­Wá´ÿñ?å\_x0004_ Åï?_x001D_Dë_x0018_:ð?þW¬_x0001_9î?É5ÊB'ì?@])°1ë?ýÔ¼)²î?¾	_x0014_\öë?@²N_x0001__x0003_6¤ñ?ôP\Vâò?ù¾¡PZ£ð?$%:X·ì?Â_x0004_Iï?O§DÅÈñ?M	mß_x001A_ßï?¯¿_x0006_ò?_x0015_8Å'§(í?Ì_x0011_`úñ?sS\ .ë?X«Siäôí?_x0010_F!Á_x0019_ð?¥»×&lt;AAñ?_g#B½_x0003_ï?J4îÞ'Kí?ª7°N_x0015_Ðï?¨F_az_x0005_ð?öâ¡ö_x001D_í?ý	¹é4ð??;DËÍî?\_x0002_i/ð?@ÍýjAð?ÁkN3_x0017_ì?d/ÓKñ?HÃ__x0004_²óî?ºì_x0018_©~ñ?»õ+K°_x001D_ñ?[*3\Õê?~åñ`3Lð?_x001E_ý§Ôòð?`ìA=g|î?_x0001__x0003_ã$_x0017_ÿÐüë?Ñõn_x001D_nð?,/ó¹ã_x0005_ð?&gt;cô²yí?aóî¼"®ë?lÔ_x000B__x0014_8_x0014_í?_x0004__x0003_µXAï?ü½zLè?¿G_x0015_«tð?_x001F_|ÂFÛ/ñ?O­Áìë?_x001A__x0015_âV_ì?_x000B_Ùþ_x0012_oLì?s~¨ýYëï?paÕ_x0002_÷í?(ª_x001D_&lt;ÿ¼î?Öâ6E_x0019_öï?-Ú/ËUúí?[s#p ·ï?.ÍÙæm¨í?_x0001_ï¶R_x0017_ñ?:)BùÍñ?¯_x0010__x0005_]¬í?ÆÌ3¹¬ûò?û¯,_x0002_ï&lt;ð?Ò_x001E_`~_x0002_åì?7HÝönJé?útÆeñ?¿_x0002_©1ò_x001E_ñ?)_ÆÍ;ð?ãöà­Ïî?_x001F_&lt;¹r_x0001__x0002_ _x0019_ñ?¦Â¼&gt;õ"ñ?Z5Hãµæì?÷´_x001A__x0004_²ð?ö.jjÐï?_x0010_C§të2î?&gt;AI_x0012_¬¨ì?û½K_x0002_ì?_x000F__x0006_,_x000F_ò?J ³jï?.c¤H.ó?ÚsA_x0006_î?ËnTä_x0002_¾ñ?pnÄ£ë?`I|nqçí?_x0019_zØËð?/)ù¸øñ?@[#_x001F_æNé?_x001C_ÑQü_x001C__x001E_ï?ïûA§T_x0014_ô?_x0016_®~_x001A_kÖî?±ÿHßlDï?_x0016_¿7_x0012_æmð?5*ØQø_x0014_é?_x001E_Ð_x0001_¤®ë?*ìÔy´Þé?¨«lBî?V_x0007_kâÇ_x0008_ñ?ºø_x001C_ÿ_x000E_ó?ñ"~xó?w_x0007_íTñ?Z®$¨"_x0013_í?_x0003__x0005_ÊÁÎ¿ð?&lt;Ä¼8y_x001E_ì?_x0002_¡&lt;*_x000D_î?f[K¹Jí?³£iÈ_x0006_Uð?_x0018_;k²D«ï?ÙÊî¸^Õî?Ó"3x«ì?Ê1¿cO(ï?{ÃC§1vî?_x0010_VBáÈô?¼öÔ_x0012_IÆî?|R­£ñ?s}Yñþî?YäPrøð?ØÚ¸Û;Ðð?t_x0001_lÒHî?gqHò¶ð?Øw~Ñ_x0001_ð?[çyä_x001C_î?q¼_x0004_û@Æð?ÏNº®_x0012_uñ?óÔ_x000E_Ù­.í?d²feî?ÐS_x0018_E¨.ì?C¡Ð _x0004_4ë?¥=Õ¥W_x0003_ñ?öq!Õ)í?äNþZ`3ñ?L#ÐzTð?SÏÅ|¢í?_x0017_¨_x0001__x0003__x001B_ñï?f-QZMñ?ô®§_x001D__x0006_Yñ?¾_x0012_¤ÊÄÐé?AÕ:""öî?V{®èë?Y_x0010__x0017_}mð?\Ù%ì?S?¢¬)²ï?ä#&gt;G]ð?Â_x0002_=Ñì?qï)_x000F_±&amp;ë?ÅóÞ&lt;/@ì?F_x0006_ìõz¶ï?ÃÅ¦_x0015_dð?_x0012_jq_x0003__ì?°TÆYí?_x0018_|_x000B_Lï?_x001C_­J°¢ñ?_x000E__x0005__x0002_C"_x001C_î?t-Jí½_x0005_ï?G¨`_x001A_ßPò?_x0017_!¼_x0003__x0004_7ò?_x0019_À_x0007_að?ú_x000F_cë=ò?1_x0016_Ä_x0002_%ëð?fP@NP*ò?}ÿv_x0008_Õ¯í?_x0013_á$Æ|ñ?÷rÂó´ð?t¶ì_x0006_e,ð?D_x0008_;£ýò?_x0001__x0004_pÊÓêî?_x0017_µP]§ñ?3P­Õñ?/5F_x0003_ð?ÄYøöÛ¾ñ?(J¥Kªúî?ùRÛ(ó÷é?kl_x000C_ÚÜî?_x000B__x001C_c_x0002_ÜVð?wèÕÜ^ëê?ïÔÈÐð?_x001B_ _x001D_ïÿkï?Ed7Üê?PQAÖÜcê?_x0008_&gt;£µ¤ó?Î_x001C_mIß5ñ?a¬Â%ò?_x001E_ÌÁ#O£ê?_x0014_ÉðAQò?vV_x0001_N&gt;ñ?yi¶iñ?g_x0013_¼_x0019_$ò?N_x0019_&lt;¬_x000F_ì?_x0012_I¿_x000E_çÚé?uQõº÷Cñ?=-R}Bîð?¥_x0003_èüé¬ë? _t|hí?_x001C_öÙWÑ;ñ?èën_x0004_ì?_x0006_öóâ¥óð?Ù|õ§_x0001__x0007_hdò?l?Õí?ùfE%Áð?M÷{#ß ñ?îú$ð9ï?_x0001_q*HÏï?[-{Uì?ì¿-t$ð?AÑw^¦ð?,]_x000D_Çúñ?µ·Å×û_x0015_í?÷0©;NÕð?_x0014_mê_x000E_Õî?_x000C__x000E_FëÎvë?s&amp;Æ_x001D_0ð?ðã_x0005_ÊÌsê?ÚÞ×_x0010_ì?öz_x0002_rð?Iö_x0014_iÜñ?_x0019_­_x0003_RqÛð?êÓ9¸_x0003_î?*zñÌ[lð?_x0004_öí¢øê?Å0"_x000B_ïÑñ?4öÜ_x0019_k_x0014_ñ?hH-Påî?Bnù£_x0006_cð?&lt;Ê±_x0003_¡ð?caòØWÓñ?§V;þ±7ó?Ôîâ_x0001_|_x0019_ì?¨_x0001_¢hEæ?_x0001__x0005_*cc?Iì?E^àm_x0012_ñ?¨z+R_x0008_ó?&lt;_x0004__x000F_×,Öí?_x0016__x001E_~Þî?ÊÀ±þî? ­\5,Êî?ÐÜ1ñ?\³_x0008_æMðð?ã®_x0018_ûï?Æ¨TÕð?Ò ´Ë3ñ?^Óü_x0019_Qê? t_x0003_BDõï?O¶Çl¯Sî?Û_x0008__x000E_)Üë?ÒÌ¾_x0016_ñ?_x001A_9£&lt;ñï?p«-åï?lWx°_Yð?³_x001E_Þòï?}¦ò;ùDð?e_x0013_DÁ_x0014_Xð?X¬qÛ_x0002__x001A_ð?Üû.Ù´£ð?o1W0_x000D_ò?#!^w&gt; ð?&gt;HWc_x0017_ð?_x001C_Ä_²Y¶ð?d`(4v»î?Ä}sM_x0019_ð?t5G_x0001__x0002_Yî?_x001A_­_x001E_^¬_x0004_ñ?_x000F__x001E_Vlò?È6o´0\ð?¥îÌ8Mð?_ïö_x0001_ï?ò&lt;TÄ¢Ôð?ká_x000E__x000F_ë?g×»9]Ýó?Ã£_x0006_Oóï?¼üô_x001C_áåï?1zÃÓìéð?,ù_x0018_yDKò?ThÀÜÀíò?MQo­Âzñ?%[DÙaê?-³CËæ_x001D_ì?¸ÝtÆOð?4XÊ_x001C_ë?_Ê_x0010_)_x001C_ëñ?.wQõa¡ì?+_x000E_Íf{æ?_x0002__x0008_^6£_x001E_ð?ç _x0003_hDÒî?è¿_x0013_c%Zò?û5_x0013_@ÜFò?s3Öó?4G_x0012_¨'Êð?_x000C_4é=´ï?¸E_x001D_¦è°ð?_x000E_Úr´Oì?*ø½¬îâí?_x0001__x0003_"Ù²Ù³é?)Ì(7_x0006_Uî?õÇÁÖé?:ó_x000B_S_x0010_Rì?v_x000C_{_x000C__x001B_ì?¶Öå_x000D_^_ð?-¹c£²Èð?&amp;ÍÀ_x001B_kï?&lt;Gê1_x0001_aé?Ye¹_x0011_Àï?^Û±À&amp;ð?¿nFñÔñ?Ñl" e®ï?_x000E_)¾%/×î?åZ~Àêò?-Ê_x0002_Ö_x0004_î?_x0014__x0019_m_x000D_ð?_x0004_Í_x0013_Dlî?j$@&gt;ð?ÿ.M+ý_x000F_î?di_x001B__x0013_Kî?á±ÃÌ¦ï?Rhw_x000D_î?$4øCÓé?*îFyò?û['ÓÙNì?g9ò?,Wµ6x8î?2_x0014_Ú_x000F_Çî?_x0006_\Bî?ü¹-o_x000E_Èï?Pm¹?_x0002__x0005__x0016_ð?:_x0016_P_x0007__x0008_ò?]/­;ÛCì?ÌAð6_x0013_¬ï?®{f` 5ñ?8Êï+L0ñ?}Ì!(ùªï?Y´0cî?®gë_x0014_Ôí?nEPïAeí?¤-_x0007_Ixñð?èÜÀÝôní?n	_x001E_â6Éí?óø¦+_x0002_*ì?_x000C__x0003_&amp;EÎì?âU&amp;_x0006_Yºï?RóÚôò?_ö[Ølï??N_x001A__x0001_=î?ï_x0016_gísò?µ_x0012_¦^!³í?2ß_x0004_Ð}°ê?Ö5îâP»ñ?_x0006_ø?EfXí?_x0012_F'=®ð?öYÄM¾&gt;ð?´ïÎ_x0012_ØLò?jÑ8ð_x0011_bï?V"+~qÎê?kÆ÷"Uãð?¢^Ö¿U¦ñ?áwÃ_x0006_Ú_x0008_ð?_x0002__x0003_ÖnÃçñì?ÿÂ#ï?_x0003_µúªó?_x0010_ë#Ové?\_x001D_s_x0001_¨ð?j__x0014_`ð?s_x0007_dÁHþï?E¡C_x0015__x000B_âì?L¼9Ð^ð?×¹ÆSkì?Ìt_êìñ?¸pJ_x001B__x0002_.í?3n-,&lt;)ò?AL _x0017_Ðë?m8°Ãfï?^P|¼í?¥û¬_x0017_Y½ð?pÈ_x0011__x0011_¤ð?f-Íà/ð?núá_x000B_í?PØÖMxQñ?#d_x001E_¦÷ë?ÒÎÛóâpì?_x001C_+ ÖZNñ?]ÊÐ¥o:ð?_x0013_½_x001A_c_x0008_ð?¸:Sª~_x001A_ñ?fÚ!Áiì?_x0016_rAøM_x0008_ì?_x0016_xÝ×xRï?ûñë_x000B_kî?A_x000D_¸_x0002__x0005_ÿMï?5_x0016_SB11î?:T»¨A¢ê?¾R ã.î?ä&amp;&amp;©ø_x001F_ð?3êJ¤ _x0010_ò?_x0013_{;ÆË_x0014_ñ?Ç_x0014_ÄbÂ_x0003_ò?AÎ?Òõ_x0007_ï?útï¹ï?_x0001_\or	ñ?úõ²_êì?QÇ¿uOî? ¬Z?Mð?!0_x0015_x+,ð?øü_x0010_$Ý·í?_x0016_i&lt;hFûë?=8_x0003_MºÌï?øÜ_x0019_þ{ò?_x0011_»óf~4ð?+rÿ_x001A_dð?H½6µàÕî?4vWò?ô_x0004_Jzî?_x0007_zVëWï?ã~_x000F_ÇÄê?°yMç+ê?_x0012_ ºw|æì?¦¢ütGõ?_x001C_¥ÿkÅDð?X$_x0001_mäò?AïÛÜò?_x0001__x0005_¤Æ)	Ô_x0012_ì??{ï+Íí?BLº¨Ì¿ó?¤Øn_x001A_Uáî?ñ½U{Øÿï?_x0004_[_x001D_sÂï?ê_x0002__x0003_ªÌî?_x001C__x0006_Âikð? ×ÆÏ)nò?ZäðëÞqí?ÁÓ(ßxí?}µôÞ6ð?]­gÑ_x0014_î?_x001B_H°b_x000D_ñ?_x0007__x0005_8ðSñ?D;ä8_x001F_ê?_x0004_ë¹ËüÖò?Ê,T$_x001F_ò?Zxwë_x0016_¦í?d+­"0	ð?ÊkÄ¶Qì?_x0006__x001E_ííñ?¢/æùÝþñ?dÀ»9ò?__x000B_¢}-Áñ?ÖÊdÍªê?_x001D_¶_x0003_âBë?Rb9¢6è?ÚêS_x001E_ñè?_x001E__x0005_0×%ì?¹êÐ%ZYí?t0*_x0002__x0003__x001D_ò?·¦ ÿ6ð?t,Íð?´ôÂ_x001B_¡«ñ?_x0014_Y8ø©ñ?±ÔßXð?ú¡_x0017_ª4Óò?;Ð¶K·	ð?Ë_x001F_¡z§Þð?¦¨þB0~ñ?×_x000F__x0002_qñ?qÍëCºò?Ý,~R_x000C_ßð?Ä PTAì?2ßúÇLÈî?BTrþùÌñ?	ÏsR´ó?TÊ_x000F_Íp_x000C_ð?¿ÖÕ&amp;_x0012_ñ?Ðý·æë_x0001_î?zîIÒ_x0008_ð?»Pñ?é_x0005_7¹Xì?g_x001E_º¾ïäï?}vnjfï?Ø6Õ~\ï?ìaF#_x0015_ð?¯W%ñ?"TpPí?Æ_x001C_æJyð?`_x0011_É°_x0006_ìí?¼låÉQí?_x0003__x0004_xZ×ï?ïñmñ?$«3_x0013_èñ?Yê)òJ ï?æ©_x0004_ùÊ¡ñ?_x0001_Výþ3_x0004_ò?0O&amp;¡¶ð?_Ò»LÞð?_x000D_BÖ·,Îë?ýÍ¾À¿´ð?½­_x0006_uñ?5ª_x001F_Þeì?«W_x0010_TYRð?9T/ý_x0011_ì?¸®AÄºñ?¸âí®l¢ñ?rsru_x0015_¶î?û_x0007_ìG(àï?0hS_x0001_ë?ö_x0002__x000B_ZÕ_x000B_í?âÀy±ì?¨¶þ÷GOñ?rùæQi_x0011_ð?24»a!í?$ÍCß5øò?_x0015_³Þ_x0011_½ið?_x0019_+n§vñ?&amp;IÛò?_x000B_2Ap&lt;ð?_x0016_ðõPÂ ñ?È,÷#Fôò?_x0010__x0008_Ú´_x0002__x0004_xñ?bß_x0005_Çùò?e*À0iÑð?ho®×Îªë?T_x0006__x0005_åíì?¸^¶Ï_x001F_Ðî?1;Â_x0002_~óð?Qi§)·cñ?4¦/ÙHòî?L±uuyéî?;;Ô_x0001_ñ?¥L±e2êí?Î_x0003_Hõóð?®ºhÁÊÛî?5q3Þ&lt;ñ?ò_x0014__x0004_¦}ð?dWèW_x0013_Õì?¬¾:íÏò?´[_VÀð?_x0004_¬é&lt;5ið?_x0012_Ú{ÅIwç?T9a\ÎRó?óºÿ[ì0ð?1_x0002__x000C_¶_x000C__x0014_ð?¯h3Ã6Ûî?1_x001B_8¸6Kê?Ë_x0016__x000E_Ú[Öî?&lt;"¢w_x0005_xò?ä!É¬§î?nU_x0004_e±Aê?løê%q_x0016_ï?÷@¿ _x000D__x0007_ñ?_x0003__x0004__x000E_~wûð?\ý9CíÊé?&gt;Âayð(ë?_x0013_ç~|æð?F+#l_x001B_í? z¬¢;Çð?ç[ï;ñ?W_x0013__x0012_ÿ.Ið?w_x0011_ûM[ßî?ô£¾ü?Ïì?_x0003_áÿóë?_x0002_ÆÌ1_x001F_¼ñ?B»_x0018_Lñ?#_x0001_ÄÛUï?ñ_x001A_Î@ÃFð?XòK ]ñ?æ_x0004_ÎOvò?ÒýÑ_x0005_ñ?=âôíçí?Î_x0003__x000E__x0008_ î?Ìf7Yñ? è_x0002_HuBí?_x0005_·1Ç_x000D_ð?_x000F__x001A_»á5Gð?_x001A__x0007_Îd©í?Øí¯0J³ì?Ô@ö¢|£ð?ø_x000D_Ç,jí?3½FY_x0012_ñ?$o¹_x001F_Lò?¾®»ç_x000B_Zò?ãÎ_x0016_c_x0001__x0002_¡1î?o_x000D_`K¶ñ?À¸¥Q9ò?jê©_x0008_Þ_x001A_î?LJ =ð?x+BeX_î?á,R»9ñ?jºá¸_x0007_ñ?%¥¥ùæï?®©ù¾A§ì?´½êáî??)j_x001C__x0012_ð??¡ÎÊPñ?OõÖªË_x0012_ð?_x001C_ &lt;åá¯ì?_x000F_­üØRï?wmq_x000C_$ð?9ß§k_x0017_Pð?ùn_x001C__x0008_&lt;_x0018_ð?_x001C_¶_x000B_ñ?ÎA©,À£ï?ªÎ¡î?¼­ÐX|Ùï?_x0018__x0017_i(ví?Ì¢_x001D_(0ñ?_x0012_!A]øð?`&amp;)áþð?ê¨së_x0004_Oô?_x0005_ûqjäð?X_x000D_r_x000D_1ï?.n_ò¢Qî?¸ÑI`vð?_x0002__x0003_Z¡å6_x001D_­ï?ée¯J®_x0002_ð?Ñ_x000E_%=!õ?ôÙXÝýî?FÒrÀìBí? ´_x0007_ÍB-ï?®Z#PØãë?P®Ñ=ë?:¿ W¤¬ò?cÌfY=ï?¸_1d_x001A_ºð?_x0004_Éb_x000E_ë?ÇëÏ0ðï?¢ñ©_x000E_¥ïï?°_x0011_sµ4î?³0û`úÓï?è{FõÃî?ÜÐ.Z!ð?%lÏ_x0001_Bð?&amp;å;;{ð?5x¯zoÇê?ã%_x000C__x001D_ì?.·Í[¼æò?Åë&lt;_x0012_¨Äð?ü¿_x000E_sÿð?x_x0014_c G?ñ?0W¹_x0001__x0015_ê?lÐü.ñ?"ÒêÏÕpð?"·¡uËï?_x001E_1÷ë&lt;£ì?þèÇ6_x0001__x0004_	ñ?j«ý¼C_x001B_ë?È'Ã¢Ìló??m*NÏî?DÃ_x000D_i5ò?j*_x0011_::ñ?áÀ£ù?ñ?_x0003_Õù_x0005__@ó?«'&lt;oñ?êÅNjUGï?³_x0002_n¶ªñ?Ð_x0016__x000D_1Ç_x0010_ê?_x000C_ªcXï?²Ä¡é?n°sñ?µ æ­Yñ?°¤bbñí?Új¬KO$ì?z_x0006_úøaí?_x0001_Z_x001F_(gûñ?5(£ñï?ô!@:ÎHð?%(KLæê?_x0014__x0001_Y:`_x001B_í?¼fìyþê?Ølùlð?}U_x0019_Fñ?_x0001_ãÛ©_x0018_Ôï?&amp;ÿ§ú´²ñ?F·á9GPð?_x001F_W$&gt;.î?(É@qyüï?_x0005__x0006_È_x001C_T=_x001E_ôî?ïâ__x0017_óð?OÞÖôÖZñ?_x001F_zûù74ð?lØàN_x0003_Åí?Ñ.Y¯r_x0016_ñ?	ÒBÂRbð?ß_x0004_W¦%î?P'_x001F_JãKì?_V©6Ðí?rý0sxñ? :lÛ_x0008_î?YJy¹¶0ñ?X_x000D_Ï'_x000B_ñ?i¹ù#1¾ð?_x0016_]»yXñ?z_x0011_ÿµ~ò?_x0018_'§¤ýï?ÆIÉÌ Öë?ýÆ¯Ô§ið?ÀÃíTâOò?£¨_x001C_ÿ¤çï?£GùÍ8ð?ñÐ)¥Å_x0002_ì?í_x0017_ý%³î?zÜÍ_x001A_à×î?eè$S_x0017_ì?C_x000D_4é_x0005_mî?úBm® _x0001_ò?ùæ^y|ñ?Ðª_x001C__x0019_üð?q(¿«_x0001__x0002_{Vð?_x001B_~p­üëï?j$Yogòé?øé(kÌíð?¡Y)E+î?ý²_x0004__x0006__x0018_.ï?&lt;d@ò¡ñ?×HÇZÑáò?¯ïÃ!@ð?cS_x0017_~Bñ?\/´Ëy-í?i_x000D_¶_x0008_äð?A_x0014_Í3dð?Ö}z3Iñ?'VzÒT_x0013_ó?P·#W¶ì?'øÛ'sì?ns»Ìûï?âjchSí?"_x0005__x0006_~+ï?Ê¨üNÅñ?¬8¼Aí§ï?N6Ðò¸î?ËÂÔ6ñ?w¾ÉáÎë?#º#!_x0015__x000F_ñ?_x0018_ÿzÑ_x0001_ó?^¶ì¿âð?~EIÀw_x0011_ñ?_x001C_}u\,!ð?_x000C_î_x000D_Ç_x0005_í?·_x0001_õ?Ið?_x0001__x0003_ý´_x0017_Ó~	ð?ãø5/BPï?UÑí¬ñ?	Qe_x001E_Zñ?_x0007_óÛÜÌAð?T½05&gt;:ï?©&amp;YØNî?/G¦usð?ær×*­lç?_x000C_V¶	Û×í?¹°¼_x0002_Óð?_x0001_MËÄáð?\©_x0004_k¿ï?ðÚPÛ\ì?_x0005_éLq[Ñð?ê_x0015_þ_x001F_î?NÖÏDò?+*è¾_x001D_ð?ã_x0018_J`Öî?_x0017_tG~í?¡EÜzáð?_x000D_¯·¸Åð?¼úVÀ¸_x000B_î?y5{æ0Bï?_x0001_8$_x0014_ñ?àN_x0018_êÖ_x001E_ñ?x_x0018__x0006_xí?_x0017_8ñüð?_x0002_ÏÄ¾$ð?sÛL÷'Åì?@¸-eèñ?8u_x0002__x0004_öë?a 8Y/Bî?Pðnñ8ñ?ÜÇ¿l)¤è?²¨_x0015_Q;Oï?ë_x0004__x001D_Âð?rCÖíQñ?ý+æ_x0018_Çì?{?	Ðsð?_x0017_âñ?¯¨¯a_x0003_ñ?N_x0018_7Ð_x0018_ñ?¡!Üç&lt;í?M,.àé?puô³¶í?,·ayÖð?«_x000C_åqNíñ?wÑ_x000C_Cö¸ð?à)ÇüÂð?Yú~\Ëë?h üdÎoï?óÆ©Ái`ì?Úöl¢¯ð?aÐWð?\%_x000C_0ñ?`_x0001_p©ï?¸_x001A_à0_&amp;ñ?ã,_x0017_ì2ùé?`_x000C_ Ó&gt;Ãò?â5$ú½­ï?js'=ò?ß?ÒÇhî?_x0002__x0003_©_x000F_Q_x001F_ïÂñ?æç_x0008_&lt;f_x0001_ñ?7©å¥ò+ð?GÀG©_x0014_nï?_Õ;e;_x000F_í?Ö,m_x0010__x0012__x0001_ï?°©x_x0004_ÒGð?_x0010_5@ZEØñ?5eKnñ?ÙfÅí]î?_x001C_wÌ¨üî?ÜÍÝY_x0006_#î?2òÑeq²ð?_x0016_ëáð?úùyÆrê?M¢Îgð?i^ñ¹í?ÍÎy_x0017_LHë?(7_x001C_~"_x000C_ñ?î±I¢êäð?,ï_x0007_É§3í?¯¹A,?ò?p¡|m\î?¸Ûº"ñ£í?ä	æüí?P]Îßkî?_x0016_í`01{é?Y2X_x001E_ó?û&gt;­_x0004_`ò?ö}pÛ§ç?ç_x0005_õFt#ð?k_x0008_ÿ_x0002__x0003_r5ê?_x0008__x001F__x0007_jÒdï?o_x0006_[èîïð?P}¥@F_ð?&gt;òBQ3ò?p_x000F_rÀ_x0001_ð?·_x000F_Ò_x0011_&gt;'ñ?÷_x0005__x0008_íñjð?´.cC_x001F_Úð? ót­êñ?v©n_x0011_Icì?ôp	Cí?_x001C_pU	GÜð?°ð²g_x0001_Hï?[_x0018_¥(_x001D_ð?'VÊ.Xð?"_x0016_Ð_x0016_Eñ?+×}&amp;¢ùð?ß_x0005_¤_x0010_ìZð?_x001C_ç°É3ð?+ ê_x001D_ëë?b_x001B_ ey_x0008_ò?k0ïï?F7_x0003_Øñzð?2¡ªjê?._x000E_*ãðáî?îpÿqï?y½åÎ|ð?`Gb&lt;±ñ?flî_x0010_=_x0019_ì?_x000F_­ÂØañ?¦_x000F_*;î?_x0008_	5[¸""ñ?1@¤ÙNáð?`íìÃÿÏð?6»«ÂKð?I2_x001B_n~¹ð?_x000E__x0001_S°8iê?_x0008__x000D_Ê»_x0012__x0018_í?ª&gt;ÙxÄ¦ï?gý¢_x0007_ð?é_x0004_?`Q+ï?xÚÕ_x0003_YÜò?ÿ~_x0016__x0014_ÇÃí?_x0012__x001A__x000C_@ð?rZ¾[îï?_x0005__x000D_üÒ_x0019_ÿë?u_x0011__x0015_*|çð?d$,É_x0019_1ê?f¢¶ovî?{©2Wì?6JâÒ _x0002_ñ?h©ùíy½î?ÖoÆ_x0015_ í?]é¾Õ¢êð?H+HØVò?ä_x000C_&gt;ð?É_x0008_6åÐ½ñ?sËe-%Ãñ?7Ìùþ	ð?aÇ_x0008_¸_x0008_[ï?_x0014_,j·`ì?Áüx_x0006_Qó?	m_x0018_ó_x0001__x0002_É%ó?FºPZî?vKõÐð?_x0015_U_x0017_Û"*î?~tÚ¿à(î?_x0004__x0002__x000F_âñê?JÑ¬H¯ï?ÚOcfòð?'h§Ýí?ÙÈâIGë?t×1l$8ì?Rìlê?è7_x0015_Øañ?óÉ}«ß¦ñ?ÅtY_x0002_ú8ì?Ùç_x0016_úJyî?ïXý+¨}í?¿¥¿oºð?_x001A_yüvî×ñ?Öù,ñ?Âfd_x0008_zUî?êÑ¾6Ôì?F³!¶Y_x0018_ï?ãÂ_x0013_&lt;	ò? }t¤¿¾î?0[C¶_x0011_îð?0^ç=_x000C__x0008_ñ?=¸äB	ï?é¦bßNRî?DíS_x001D_}Zð?îS_x0005__x0016_7_x0002_ò?Gîuí *ñ?_x0001__x0003_V_x001E_¤!_x001D_ð?:Z­åò?ýQÒ_x0001_Wýð?®Yög¾_x0006_ï?=]-_x0019_HÁð?:_x0019_¶)[_x0004_ñ?¦¾A¾|yð?Þi_x0013_.6$ï?§¶_x000B_Üçñ?¯9ÑH¬ï?Ì,ª_x0011_¡_x0001_ð?¼__x000D__x0011_Ýî?]d_x0014_5ð?Ëd#_x0013_{Aí?_x0017_=lì88ì?ÊQ_x001A_Í_x0002_©ð?TÕ±[_x0008_Óï?	kFðCbî?ËU_x0001_'_x000F_ð?(±}¾¦Æñ?7¸ªÈ¾cñ?Z¶s=Âï?`u_x0001_¬ðë?^%9Ü_x001C_fñ?¨õ^ÿIdï?§=z¹]'ï?¤k_x000E_Ri6ð?íoP§î?_x0012__x000B_._x001C_RKë?";_x0002_¬ñ?´ûp¶Ë1í?ä*y¿_x0001__x0002_ý&gt;ð?Çúû&gt;î?íØæFÛ4ð?Áè®*«î?ëXzªGÜò?_x001F_v#ebð?xWfGò?ô^gÛâÐò?_x000B_5[tòÑë?Ißæyõï? ýÉ_x000C__x0005_ñ?C	úð?.8_x0013__x0002_Ùë?8Èü¡T÷ê?iÕ@`òÅð?É'R`¯&gt;ð?HÛÑÌ_x001A_§ð?'ÍÁ_x0015_è?Ò_x000C_8~^ï?3_x001A_éËQð?ÃúXäFó?¸uÌ6e_x000C_ò?XTÕµñ?jºcë?î_x0019_èÿð?Ä5=ä_x001E_Eð?®sWô_x0008_ï?ÓÇùP1 ð?ÏÊ¦66	ñ?ª«&lt;'_x0017_Mð?C.«wÎê?.5h?¬í?_x0003__x0005_½_x000F__x0008_Ê¡Cí?²J` _x0003_í?~¦#_x001E_Vlð?»v_x001B_2Jî?ª_x000E_Ø_x0002_ï?é_x0004_õ×û1ò?}¸Ñ¦%ð?ÔU+m®í?7Y\îÀì?½Î¼u×´í?É°ÎêFbí?ûëë_x000D_¯Çé?4an}ì?f_x0001_ÿ_x000B_÷í?þwBlÌvñ?:4ÐN_x000F_ì?×Ö8_x0008_Dñ?õP_x0019_°4ë?ý¸_x000B_â'rð?_x0003_2e?ñ?=^î8ë?zý$%ÿð?!¹$ä[ï?xDâÐq_x000D_ð?0úV_x001E__x001E_èí?ÝÇÇä´ïð?µ'a{øñ?¦^PZí?F¾ø¾_x000F_ï?_x0002_È)ßD_x0016_ð?Â´ßþ\¯ò?ðA¿Æ_x0003__x0004_[ð?ê]tp¬ð?6¶L¯ßí?^_x0006_$_x0001_Þ_x0018_í?_x001C_÷ÎÀí?½_x0016_§¹î?Pé_Êz_x0015_ï?Ê¦ÔuûJí?&gt;ÍQ_x000B_gé?Ìñà_x0005_@Sî?_x0015_ijy3_x001D_ì?Î·_x0011_ºÌ=ñ?ef!ECð?_x000E_PÜöíEï?H2_x0004_&amp;Ëî?_x0012__x0008__x0002_ûúð?²°dàÏï?ÀÉx*tñ?uý_x0002__x0006_hð?~t~º&gt;ê?yG_x000B_ÞÚí?mü±_x0017_ð?F0LE¨ó?ùSsáØ_x000F_ñ?ô^óËIí?_x000D_8d'ã¨ò?_¹2Ý×ð?Áu"|n~ï?ß!J¢ðð?O·³`ñ?=:_x001B_änçï?ÁX*/Ð¹ì?_x0001__x0002_+Ñ_x000B_uV_x0015_ñ?^zMä_x001B_ñ?	m&lt;Lëñ?ÉÆ_x000F__x000E_ë?~Óah«Ûò?Aûã±·ð?à­ðÓ¿Ýì?èÝ¼_x0016_èí?qñvN÷_x0007_î?yèH_x000C_£¯ð?H6ü_x001E_aÅî?_x001C__x0006_Õ-×ªð?Ù;±¾ßî?À|ý"»Vë?ë\_x001C_®sð?^_x0018_­ñ?î_x001C_yAÊî?d_x000F_ÿJï?T¦àî?N+ýX´í?ð_x001F_QM»ñ?É_x001C_@ºç?iÿå7ð?+ßä¬í?R7_x0017_Ä?ì?¨¬o_x001C_ñ?Â_x0017_¤÷ÜMñ?}.È#íÁð?¦nnÜ\Ïî?·o_x001C_;*_x0004_ñ?£kbIù«ï?`Ö0_x0001__x0003_½-ò?v_x0011__x0004_ ®Áð?s)½ÉÙWî?µ_x0018_W@î?ÈK_x001D_ëàñ?ÍëcÒÍÀð?%/öõûØð?#¥%Qì?Ç¦­._x0002_¡ï?_x001A_â_x0001_ü{ó?VZ_x0002__x001E_¼í?ñ_{ÆF¯í?_x0016_l_x0006__x0005_#Añ?Ö_x001A_ÊmÃéò?@¾­¬ï?êrO¢Ì`î?~*á_x000B_³ñ?ñ@_x000F_êð?Fö_x0014_Àñ?éîr_x0006__x0011_ì?@ïX_x0007_#î?Wk_x001D_&lt;_x0013_î?Ò_x000D_ûÞ¢î?_x000E_g¶w*ñ?ú_x0001_ÖN_x0016_í?_x0018__x000C__x0016_«áð?4îbê¤ë?òÃÜZ5ò?¿_x0008_hh¸ñ?[ÔÆeÕYð?T_x000D_é_x001A_ë?MDô½µ¼í?_x0008__x000F_5ÂLØ_x0003__x0017_ð?ë_x000C_¸-ð?!Â=ÿ¨\ï?×_x0005_8B{_x0007_ñ?_x0012__x0006__x0007_úå¡î?¬_x000D_%_x000E_Ûë?_x0008_Ò±¶óñ?_x0001_Cp¼!ò?÷lÞ_x0005_ytò?b8LD=ð?¼|5§hÈñ?Úaôw¯]ñ?=Z_x0005_úPÃë?çO/n³í?õ6dÀyï? qàÝµÜñ?l#_x0013_ûñ?gÿ_x000F_çLhì?KY` KGì? PÒ¯ñ?Ë_x0016_Ì·®î?Óü:ÍFð?É~Â_x0015_d_x0010_ì?L¢®ßÛ_x0002_ñ?ªb¸ï	_x0006_ó?òò¿Nm@ð?úÀy_x0011__x001B__x001C_ñ?¸q_x0015__x001F__x0014_¡ò?·B_x000B__x0011_WÛð?bW&amp;O®Kñ?Ä¿_x0004_¶\ê?fì_x001C_²_x0001__x0005_Æñ?)ú|êð?·'ûÐñ?¢|Ü_x0004__x0011_î?X_x001C__x0013__x0019_àð?F_x0018_p_x0012_[|ð?ããùâr­î?ôZ× î?¬Þ_x0012_Ð\¨ð?_x001C_B9Më?Ý©8N ð?×V9½_x0011_ò?F_x0003_3_x0002_&amp;ñ?Ø¬ÚTñ?áÈêð?»eºúÕí?±×úÃÒPï?_x0004_jNÚð?ÈB&lt;_x000E_ñ?__x000B_Lqîkï?_x0004_ÊWó_x0013_ð?ßpÎ_x0010_óð?B_x001C_gÆ¹ò?Ó-º_x0005_î?yÄ ó ê?ÆVÿBoð?°!³QÉ(í?xÓ_x001B_ó_x0006_ßí?î2gXÚ±ë?_x0006__x001E__x001F_ü_x0001_ð?F÷P:vñ?`È£_x0008__x0011_ëð?_x0004__x0005__x0007_à±4Iî?ú¡K}øð?ètv_x000F__x0003_ñ?_x0017__x0004_­í70ñ?ªIÆìbë?·0¡Kð?_x0001_/UvÍí?Î¬*8"Äó?ðr§4¬ð?¯4~Hið?_x0010_0/«_x0013_fð?HG0²¹ð?_x0001_]8ê_x0003_4ð?2¨l_x0011_Oñ?´3:ÀÑIð?1;[_x001F__x001F__x000D_î?åy_x0013_w$Oí?Kq¦&lt;xî?Mp²XSí?è0_x0016_ªÄî?f_x0005_7L${í?ûØ¶¬Irð?þ¿Á§Àî?pMÝ)#ñ?[Ù_x001E_öÏtò?_x0002_¢Àë\:î?j·B}_x001D_&lt;ð?_x0002_&gt;Í|¢ãð?qnö&lt;³²ï? *ÀKÚ_x0012_ð?e2à¨_x0017_ò?h{?_x0004__x0007_DÙî?e_x001D_"_x0001_Ñï?F_x000D__x0004_¥îî?yXoÚf_x001D_ð?©á_x0018_Ñûì?64#Ù9qí?ÿ_x0015_¬aé@ò?:íÃ°'´ñ?_x0005_ùVTï?N½n_x000E_Ñ_x0003_í?Z_x0007_¾	ï?ÆÆ÷hó?þs4\M;í?g_x0005_Rï?8PQwdÈð?¤Ø^d.'ñ?!_x001B__x0017_¡~Yñ?æ R,úñ?_x001E_B_x001F_^ï?WÏ´O2sï?CÁ¸}ýÙî?Ã\_x0006_d_x0002_Oð?AmW¾ï?ðSs§_x0012_í?ÅsÄÆð?ê`ñçàñ?_x0019__x0017__x0016_8_x001F_ð?»_x0013_¼*kBí?N_x001D_ã_x001E_ïì?_x0017_8zÐÎ/ó?©7»Ç`ò?8+Ã¦_x000D_ì?_x0001__x0003_Ec=Ãñÿí?¶J&gt;Õ_x0016_ð?¡÷6_x0010_ñ?ö_x0018_9CØð?ú'_x000B_T_x0001_»ð?lÂyW¸_x000D_ñ?@_x0005__x0016_oÉò?CãÉ&amp;©_x0007_ð?ôìC¬Ylñ?D_pú9_x001C_ð?ºïó½W[ð?«&amp;õcð? ÀÝ_x001C_Ôê?è÷_x0015_ w¶ñ?CÑT jï?8'PÕº_x0013_ñ?ÉW_x0001_êî?èB$Béóì?jÙLcàí?X}_x0015_Å­ñ?_x001F_æ+Î&lt;î?º_x0018_&lt;±_x0008_í?0gfú[Gë?f_x0012_\Ù®é?p0ëBÂDì?ÂQ&gt;_x000F_ò?E«ÑÍ_x0002_{ò?Wh©kî?^iz×ï?7Þ¤Ië?$¯¹kºñ?e÷ç_x0001__x0002__x001E_Çð?ymÎJXñ?_x000D_5(ò5ð?ïâ¢RNï?+I0:éÃð?Õ@EUHÞñ?&gt;W³ÁÊê?Qêùkºï?_x001A_fêÃo±î?ä¾Ï ý}ñ?$3_x0018__x0010_ï?äµÎõ¾í?¸_x001B__x0005_Ãë?iL+il¢ñ?$¥ð·úí?kæð_x000C_Âì?Ô·ïò?Á2#Ë_x001A_ò?¡Ù ¦cNð?&amp;n6]lÙë?ÒQz3Llì?~¬ýó5ï?Æ¾ø5ð?³_x0019_ mmð?pº_x0010_×Npñ?¶þ$¹_x0004_í?kfÞüï_x0016_ð?b_x0016_íý¢ªì?zÀLA¥í?Î±_x000F_øMò?-VR_x001B_ôdò?F_x0017__x001B__x0004_Ê¼ò?_x0004__x0007__x0008_7.»ò?Ì_x000E_D¢¾Éî?íðïàí?õ¾ï©±ñ?ÌáË(qð?0G/â_x000D_ò?è99=_x0019_¿ð?­©o=ï?Q%_x0016_Äéì?¼3ó_x001C_ð?ÜÐì¢_x000B_ñ?A~C½C_x0002_ñ?à¯"±_x0008_7ð?Ä¹!LF_ï?1µô|_x0003_ð?)Þe_x0015_\ð?L_x0019_Þ_x0008_ Åñ?t±_x0001_^(_x0004_ñ?\þ¿5_x0005_ï?Ò_x0006__x0007_éî?¤_x0014_ÒÒî?Ê£ü"!í?_x0006_íÊW ð?è_x0001_QØ¹þñ?_x001D__x001F_CyØ@ð?Å_x0003_3híð?Á0\Ûïê?/g-C?ð?:Â©`_x0001_Åï?_x0001_ÁÀ_x000E_6Îð?Ê%CK÷ò?áßü_x000D__x0003__x0005_Cññ?Ø¥Iiþò?_x0004__x0018_Í_x0008_R¶í?æë\_x0002_ÝÅñ?ÌOt_x000F_ì?xd|ÛHèð?I4®1³_x0001_ð?Qó_x0006_Òâí?ºÂó_x0011_Ê»ì?YSHZ.nð?°ÛGò?°2æMMí?ÜPé/j_x0003_ò?x&gt;ñ3_x0003_Äê?Ñ&gt;Øgñî?ó°y_x000C_ûî?þÏNì?a-Y_x001E_õï?è_x0002_S+Kï?¸_x0003_N_x0014_%+ñ?ÚÜÏ·+î?(Qé%_x001B_¹ñ?9mî¾ÃFí?_x0014_gT¡£ð?¤üZ[:ñ?0_x0007_ËÀC¯ï?Z¹8_x000B__x0005_Cð??KÝÀ_x0017_©ñ?Àð+Â®ì?_x0003_Û,._x0015_¼ñ?&amp;|¤_x0011_Ôì?ÇãB1oî?_x0002__x0003_]Þ÷ìì?d_x0002_k 5î?_x0007_áÙBñ?Ò5ñv_x0012__x000B_ñ?h¦Tpð?yëU=3Çë?º_x0018_y«ë?Æ¶ðõ_x0004_Äì?_x000B_1O_x0002_Vkï?+@@ß_x0016_Øð?^©ÐÔ¾nð?pâIæ_x001F_Hñ?y_x0005_ý&lt;?î?%K5.Géò?_x0015_^_x0001_v_x001D_ñ?@5G01¹ó?,ß=Ò_x001F_ñ?Eð1Ô­äí?	|_x0003_H_x0017_ì?KÛ_x000D_V¼ð?e_x000F_zÖêð?Â8Ïûí?nrõ{Üoï?=_x0005__x000B_mDë?Il§±³­î?o5Ättñ?«¡^ÚÜ@ï?s_x0002_0Ú+Iò?72¨ZFò?ÂMQ 8ð?&lt;ÈÒ¾Èêí?&amp;ü_x001C_Ô_x0003__x0004_ïí?2^Z_x000E_ 5ì?Óé2ü#ì?ê]WAí?_x0006_Iá&gt;é?9ý_x0004__x0002_ð?9_x000B_qãFð?ÏÏ~KBÉï?âv?éáð?.¦¤Pð?ä©ù@_x0012_Ðë?_x001E_7PMoxì?â5/J¨è?_x0001_ùÚ_x001D_[_x0003_ñ?_¦Â¹ì? _x0016_£,î?^¸=_ñ?;Õ	Ó¢ñ?_x000F_È÷_x0013_Åð?wuC~ÏRï?_x0006_ÕpCàNî?|nlâfPì?¼£Elí?½Û"ñ°¦î?åãYd_x0014_ñ?lqëýuî?B_x0004_NJ¼ð?mÒ¦èð?±JwHc]ð?ÅàÏÚÖë?ÏU2íñî?cqüÐJîì?_x0001__x0003_è_x0013_1Ðwñ?àA__x0005__x0013_Qó?öx_x0012_&lt;Û ì?Æª_x0003_jA=ñ?ÜÈSíVKî?Z÷N6_x0014_ð?Ô#f¦í?æZ_x000F_ÿ»Îï?IêCmÕñ?_x0013_¹R5:Æò? 8÷ôÓ_x0018_ô?BÔòò_x0010_»ñ?_x0019_YYûÈDð?7ë¼Fñ?zA_x0019_"é?ª_x0016__x000B_)ð?_x001E_Ox#Å*ì?8_x0014_¨_x000D_&gt;ð?Ph_x0007_×©Vñ?é&lt;ê8ï?t +DXCí?¢I(þIÙï?õµ_x0003_ïLËó?ö'&amp;Ktí?×Iú9_x0002__x0006_ð?fñÕÄñ? çãÅ_x001F_üî?ë_x001B_½XÅùî?ër_x0014_,x¹í?NÛ/_x001F_øøð?_x000C_ô_x0012_Ùfaé?b6_x000F_m_x0001__x0004_@ºï?&gt;¦"\E´ð?-É=ìë?RF_x0019_éê?ÜÆ_x0013_YÚ_x0005_ð?4_x001C_zFí?A-=W!ð?_x0015_HÅû_x0012_&amp;ò?Í7+Fègë?+¤í1"@ñ? ¡.¤»í?þ_x0004_)ðã_x0019_ì?ÁÛf_x001C_ÿÈð?{ÆeYò?`¾Î,îé?Lµ_x0012_Õ^bñ?_x001C_LÄ_x001C_øHò?¹èYSÞ_x0012_ñ?./÷öüGí?W¹_x0012__x0017_ó?O¤O)î?åE_x0017_âMî?Ùh_x001A_tÃuð?/ÐËÕ_x0016_íñ?päµûî?_x0002_à¢ýÊ6ñ?eòæçë? ÇYøCñ?ò-2·_x0003_ô?)·«Bñ?2]¤È:î?të_x001C_åì?_x0001__x0002_m]ö"ØÏî?G_x000B_°_x000B_Éñ?`ùU ð?}åv´F]é?Sò@x:_x0019_ì?¢UU_x0012_ã¯ì?çþ._x0010_ð?N³_x001E_bÓ_x0010_ñ?¼_x0019_ âï?ÇWn3jGñ?º½&gt;Isï?`ÎÔ¿@Æî?0)ß?ï?_x0004_{I_x0002_¥;ï?_x0018_©_x001D__x0016__x0004__x0015_è?xþ°Âñ°ï?´Û¾âIò?å&gt;Í[±ó?K_x0018_LD_Cð?î¥_x0010__x001F_zð?+Þû ï?¡_x001E_*ýøiï?»ÒÞÔï?`~Üð¢ë?äËîÉ²éï?hfìd6ì?=1Z,.ë?rT	s9´í?ªMFí?ã^IN$_x0003_ì?B_x0003_fí÷í?jýI½_x0001__x0003_ÿ°ò?l_x0007_ùI¬;í?Ý«óØ¶ñ?R7®/Ìñ?¹d¾ÒÉçð?_x0005_Îw±½±ð?v\-%l©í?²U_x000D_L²_x0002_í?Ø´Ë_x0006_|§ï?_x0005_ÿk_x0001_±òî?b½_x0019_s_x0003_ñ?_&gt;Nmð?køÌ4µWð?©ª_x0015_?-?ò?¤-J~¸zï?º_x001D_k¦|¤ñ?&gt;k»Ã¼ï?_x0003_lI¹¡Èò?,õÑ_x0012_,_x001D_ñ?$§_x0015_¢Îñ?ækî4¸éî?úÍy.Nþï?#z¾£æUí?óLò?_x0018_y¡é¾gï?xú;pï?¶Y¢máî?AQ_x0014_åð?Á_x0012_¨Õcàï?O¶_x001D_øG´ò?_x0002_Ñ_x0010_dî?¨+H[W´ó?_x0002__x0008_æÞ_x0008__x0011_Ní?tCzOÊê?|Ý'Ú_x000D_±ï?ü_x0011_EMð?-ÆÄ_x0016_8_x0005_ò?J_x000F_Ý+¬xí? ää7_x0001_ê?·¥³¸_x0015_wð?pÝMë?"@G÷é?×³_x0012_ð?TÃïGò?_x0006_ÀZÏjî?_x0014_^_x001A_3gê?µK²Ó'·í?£^ëEsò?_x000D_M¸¬_x0016_%ñ?;â_x0007__þò?¦_x0005_¸~¼ñ?i¿"Hñ?.­0_x000D_"½î?ØSo¥ð?_x0011_ú_x0011_Ý&gt;ñ?¹=éø_x000D_;ð?_x0001_zß_x001A_ë?&gt;\_x0012_Vñúï?Õ_x0004_«²*zò?§ÛÚ_x0003_"_x0004_ó?²i_x0001_æÀñë?«_x000C_TËr_x0011_ñ?_x0005_¥se1ñ?+f¯Ò_x0002__x0004_9ï?ûK_x001D_Öí?â Ç¸¥ÿî?ïKfÉlnî?t_x0005_;Væ_x0003_ï?ÍòÂ_x0014_éð?¹I3Dð?_x0014_þ_x001D_ëî?_x001A_ø2F§ð?Nîô/¡ùí?4ú\Àpì?_x0012_4_x000B_%Kð?-Ô:3a/ñ?M"u´÷èñ?=_x001D__x0004_MNë?/Þ7åïÁë?_x001F_Ø8Þð?4áB':¿ï?æ_x0014__x0019_&gt;;8ð?rÞ!übí?	%_x000B_Ñéí?$i[uµ&gt;ò?Ì4Ra"_x001E_í?07£_x000D_'yé?x&gt;Gc_x001E_ï?ê~))a&gt;ð?_x0008_5o¬_x0015_ñ?1æ¢!M_x0013_ð?_x0008_6áß&lt;î?ÐìP$_x0015_ð?$ Ãé_x0001_ç?µ'¶_x0015_Jì?_x0006__x0008_¢ÏùVJñ?Zìl rê?æ£g¡wçð?{ò~\»Þî?¬ëd}tÍî?Ý_x0002_góí?M¥_x0008_-ñ?k+ð?©Ð_x001C_Àá2ë?«_x0011_8/Ã_x0005_ñ?aæ%"íî?&lt;_x0002_Ç_x0003_õ?Ò¬Oéð?¬±ñV-ï?ú_x0018__x0016_ó*·î?ñ_x001D_Vz_x0007_ð?§{*NÎí?W}Âó_x0017_ò?â_x0008_½~Òð?©ûçÑÍí?G®)&lt;&amp;ßð?å_x0005_Ó&lt;ú$ï?]iâð5öî?L_x0004_ï}_x000F_ î?	¶ÓCáï?xµ¿Æ?í?¹8&lt;ã;ð?¨_x0018_Çó_x0017_së?Lì3Ñî?*k«=_x0001_Ýé?åAZÀZËñ?6´VÈ_x0001__x0006__x0004_!ð?á}§Uê?vPïB4øë?Æ ¬vî?ÿ÷éºMóî?ÐFÄÕèð?³ª_x000C__x0015_î?G§6ÈKó?ªý=:_x000F_ð?J[_x0016_ijë?²ôYn1lî?Þ_x0005__x0015__x0007__x001A_î?	HGw5ð?ñçfØâñ?rÝ_x0001_Qñ?!_x0016_ð³½_x0005_ò?¹"_x001C_8Tmñ?JÒ_x0006__x0014_¢ð?~sô½Áï?_x001C__x0002_-Öñ?HàÌÓÏê?Ä*­Ñ~î?_x0002_/_x001B_c%_x0002_ì?_x0007_A¾£ñî?Sé~~ð?Bx&amp;RlÐî?ÎÜüQ_x0003_í?*&gt;/¬;Oð?&lt;¹¹/_x0006_ñ?¬ÕxRÙð?B5_x000F_¦Â6î?_x000E__x0005__x0002_chë?_x0001__x0003__x0002__x0010__x001F_½ñ?/è-ïÎí?z0Á§,ñ?_x000C_OEPcqï?ì6µxô	ò?_x0005_Í3Êê?ÝÂ7_x0011_`ï?ã·UP_x001A_ð?Õ_x000B__x0013_ýI6ë?_x0006_¶¶à¾½ï?_x0010_]üºdñ?§Z°$_x0019_ï?â]ñÚ°_x001C_ë?§¸GÑvì?qFcÓà_x0013_ò?_x0004_ _x0004_G6î?_x0011__x001C_fþ¤î?&amp;(`ó³ó?Õ1rÌýï?_x0003_ÛÆàÑî?r%~ËZzî?dJ8¾×ï?_x000F_ZØî_x0014_ð?_x001D_2IÈ¶Cñ?â\¥Y×vë?&amp;Q1Lãì?# ¢O©ñð?|_x001E_]0Lî?oÄ_x0012_"ð?ñ§ÊEñ?¨zHì°jî?1ZÑ_x0001__x0002_Zåð?¸aGÕ®zñ?_x001B_øóÜ_x001F__x0019_ò?§ýb_Tð?ÓÛæAÛñ?_x0014_qT³ï?LÚ_x0019_Wwpð?_x0002_)BDî?¼Ì¯tTð?åEÚöÖlð?scÓ_x001C_n¶ï?8Ô¥Ràfë?ÇÖnÎÓ§í?_x001E_5ª_x0019_ì?P?Éó aò?{Hø`þí?[ïåT¹-î?Ý_x001D_ë_x000F_í?TyUêúð?Ìº%8ñ?¬ÎºYÙñ?»Õ¿»RZé?_x0019_8ñîí?bu_x0013_Q_x0017_Lì?Û8è-Òî? 9°¬K®î?¬7_x001B_q\ð?_x0016__x0019_9\üÃð?fÎ_x0011_kñ?%ÚûS3ñ?Úò_x0018__x001C_gñ?À_x001E_ÂP#í?_x0002__x0003_÷_x000E__x0001_D]ò?!#Kz0ñ?_x0003_T¿èLþð?_x001E_Ì:(í?½èR_x0006__x001B_1ñ?"_x001F_v·Að?k}_x001E__x001F_~Jò?_x001F_¸ä:_x0002_ð?:^"½òaí?ãÑ*T7î?Õ5_x000D_`ð?ºëV¿Ïò?W_x0016_Õ"\8ñ?Ú&lt;TÓ#vî?Ù®üêcÜñ?|óÚQ_x000C_Að?c³0TÂHð?_x000D__x0018_6²OÀí?«ðMätì?³±ü?&gt;ï?SÚy­¾`ð?1½)xÃùì?Ø]´êPò?mÃhÔòÔí?·ýòé=ºò?Ó ,Üï?ò;&gt;¦¼ó?_x0018_ÉTð?ÊÀô^ð?b=HÂí?nZs¹ï?@i/_x0005__x0001__x0005_ßí?Y&lt;a¦:ð?Hr.èFî?_x001E_¾RÀT1î?ã§_x000D_xó?Âü ¼1.î?»é{'×ñ?rWnãúó?6_x0017_u®£í?Ê_x0005_Aÿ`Yï?_x0004_;:Lt¬î?ÙÚÓ÷_x0010_ò?%OÈméë?dÐb_x001C_ï?8Çî­Üê?®£_x000B_ï?Ý±ð?_x001A__x0007__x0010_mÝ¸ì?,|z:_x0007_eé?´¨¡Éo_x0006_ò?µå¯_x0005_l{ê?_x0003_ ×_x001B_JËï?9_x0002_hQï?®_x001E_º_x0002_¸ð?._x0016_ö7°ð?ÃÖ2³ê?_x0018_hÑæë?Ô­î¯Tî?à_x001C_YpÚð?39\-ÝHì?òßkZÈé?æ_x0002_µbíÁñ?_x0001__x0002__x001C_¹Cw¯üî?ÂÕ}©ò?­_x001A_­_x0001_2_x0006_ï?ÄcçËhð?P&lt;2¼Kê?"¨_x0008_Q_x000D__x000B_ð?Îè\(Õð?0%¬Þ_x001D_Wî?Ëâ)_x0001_¨¨é?_x000D_v@¯ózñ?_x0007_ VÆÆ2ó?;\_x0001_E_x0013_yð?6âîAj[î?Ví_x0001_T{ð?ÞcýÅñ?ºFáí¨kë?!ÊW_x000E__x0010_uñ?_x001A_oca|ð?J¼RB©ï?#Ï¤ó?s&amp;LHï?Ò[JþTí?3_x0012_u)R(ð?s3£°,î?_x000E_C±+yê?Pë)ç¨_x0002_ï?âH¿-Öé?s_x000B_Ããý_x0011_ï?nÏV­ð?úC_x0010_¡ið?ë_x000C_b&amp;öVï?_x0005_²Å_x0001__x0002_Ïhî?_x0018_³£_x0005_y¥î?W._x0001_ð$è?Í«tõg_x0014_ì?æ_x001C_¾Xwï?¦H¡.5íç?ÞÞ×õô«î?~_x0008_4|ñ?ÄÃóbõè?"_x000C__x0010__x0008_ð?_x0008_Ao¸YØí?¢¾ xÐ}ï?¤¡2×gð?_x0008_1ðZ§7ì?Sö7HÈñ?¡\_x0014_Ã*î?k$Jµ_x0014_õ?s4,õðñ?ê¦Ðº_x0003_{ð?t²o_x0008_6_x0013_ñ?ç9_x0006__x0016_î?íØVq3ï?{-QÀv_x001B_ì?.î¬¶ñí?ZùbDGÓæ?UjèÕßð?C^kShð?ôó--]Bï?_x000E_PDâØ°ð?óKØîãê?À_x000F_ÜLñ?_x0019_Ì´1î?_x0003__x0004_9_x001A_s_x0005_\Sî?û_x0006__x0002_Q'½ð?ëææVì?_x0019__x0008_hð?YÔs_x0016_ò?_x0017_&gt;a	]Üì?8êO9$Jï?_x0018_[Hó?Û{Ð£µÀð?I=O_x0016_:½ê?%DØø¥ð?8æcù?Pð?D6Á_x001F_ÞÜê?NJ_x000D_¡1ñ??_x001F_"¯5ð?lsuÆõ?î?l_x0014_T_x001E_X*í?_x0017_s_x001B_e}Eñ?ï_x0001_Ä_x0005_^ð?z ßé$«ò?úùw0Ö_x001F_ñ?ì?¢=Nò?CoÇp_x0001_Òò?_x001D_Øí¾lèè?g©ê_x000E_ó?Öní$6ì?YJ_x000C_+!¿ñ?Â0nx­ð?ª¯Ó-ûð?ìÍ7m_x0015_é?æÂ{åáì?ÌÛO+_x0002__x0005_5§ñ?¿û	jÇê?eüê&amp;_x0003_mï?[úô+£ð?ÎJ©¼3ñ?rFà³ð?_x000B__x000D_{Ô¼aî?èy_éÔî?!-_x001C_ÑÂð?·;¹!ÙÕï?]%OÁ2ÿî?Iþ¾@Kð?í"_x0018_íoñ?U!Hð?t_x0008_ä_x0005_ùâî?e_x0001_gmdçê?_ÝK»µí?_x001D_5Û#_x0014_ò?µÇ;7Äî?Nõ1åA½é??ø!Ù\ì?:57Ü_x0015_ò?U~+	_x0015_»ï?§__x0004_ð1ïñ?sCTcBò?_x001E_%ã¬+ñé?3T_x0015_óùaï?ÐvªS¨sñ?ãµ Ñ_x001E_ñ?ÎNÛÁ»,ë?GÓt7Wñ?_x0008_g ï?_x0001__x0006_|Da£§}ò?Jû¡Ô±«ð?9cÔñÖï?=Yøý!ñ?u{_x0002_ ô;ë?a2A,Çì?°][ÕvØñ?¤¹-HÃ#ï?Q_x001E_=Á.Wê?1_x0017_$0R$ð?ÌS_x0006_;2_x0002_ñ?h»þªñ?%ôE¸äï?ûCµîÈ~ð?Ü¸_x0004_,Sï?Æ5f _x000C_ð?ØºÒº¤ê?róï)_x0006__x0012_ñ?ç]7¢ºí?ûN_Ü_x0019_ì?_x0018__x0003__x0005_µ £ï?+_x0017_®sì?-ø©ò7#ê?¡Õûb:ñ?2~U{{îê?T·*e2ñ?_x0013_»O0\jí?ÀUdä¨ð?íÄ _x0012_Sãí?_x001F_Mþ&gt;P_x0007_î??_x0017__x001C_»ªð?Ô®Aî_x0004__x0007_ÌÝñ?_x0005_nå|Øï?î_x001D_^g^ò?_x001B_¨_x0002_Î%ï?1_x0006_º5×/ñ?_x001E_üx\yËî?1ôÖ[.ñ?Þ|yP½î?¬6Ü!Â¡ï?àpJÜ_x0008_ì?ÁK§ÿì?ÑMÁ5ñ=ð?¨\!kOð?_û_x0015_P_x0001_ñ?EaÖò^ì?Áèd¹Þï?DQrçPê?ü&gt;êGsì?ØìYøN×ê?4%°EÁ¥î?Ö]ÿ8²»î?ÀT4Åí?T&lt;_x0018_ÜÇë?ÒUs_x0002_òï?³_x000E__x0005_8_x0002_ð?dIÒ_x000D_·ªñ?z¦ÁÐì+ê?07 köñ?Ô_x000B_4[ïÀî?Ó´Lyó?Á_x0015_nD_x0003_ì?A37¨ï?_x0001__x0002_Ê¶|QNgò?ÑFD_x0018_tÇî?RæYá[pî?{_x000C_$b)(ð?[ðÿÄü;ñ?9i#ÿy(î?*´_x0017_ÌÉsð?Ò±!°î?â]@!e&lt;ð?]³[£«Fï?ð_x0007_óÐ_x0019_4ô?2 &gt;Í_x0006_î? GBÍ=_ô?S_x001B_c{ýì?÷_x000C_Ì¦ò?}Ò_x0018__x001B_¬tó?`wèþQõî?³üæÞ}°ð?L£\)¦«ò?fæm_æËî?Ñú|â~_x0013_ñ?-A{þÝð?àÖ³PSÌí?Êi_x001E_(õñ?}_x001A_^6qð?±Â*àÿî?þ¦Ù×_x0004_oí?¯ÿTí ñ?	ö_x0012_~ð?'_x0011_ÆT ­ë?¿mým¡Ãí?|Ø_x0014__x0002__x0003__x000E_áî?Ú_x0001_}èÒJñ?_x0011__x0008_]fÜð?;ÿ³Ê_x0017_èï?ïãÎUOê?èß*P9ï?@_x001A_e{Mð?¨_x0013_ýükð?â©÷@«ð?ëÜqmó?Ñ^Iòîñ?ê_x0007_ª_x0016_î?_x0014_HÖH!ñ?^3WÀ$í?l69_x0005_üð?&amp;@ãÖl_x0003_ð?ÎCä©Ä_x0004_ò?ZßX_x000C_ë?ù_x0017_àÆFð?siMð?*:î³¯_x0016_ð?%4ó,;ñ?§[_x0011_¿k³ñ?·«Ið?õÄª_x0011_®ð?ß:¶ê)Ãð?_x001E_¾@_x0004_°ï?,_x000F_ïï?CÂaM_x0019_Ýï?Ã½ñ_x001A_ÆKñ?©|ÅR×ð?_x0018_j}(Êì?_x0001__x0002_CvaÉ7àî?d§×¨~ë?,c§é_x001B_¹î?zÃ_x001C__x0011_Zî?Ð_x000B_lò?H_x0005_tÃÞfð?2k{fMî?à_x000D__x0008_LØwï? cMùò?ö«íÀº ð?F)Ýê?©_x0017_Ï¦Juê?`Ì$!_ò?s4oýÈí?iýRMOî?o¼åîCâé?³mñ9ê?|_x001F__x000F_ìïï?­þ5ßò?Þmk_x000F_&lt;ó?¢_x000E_óäÐð?î¡+&amp;eøí?{T8lÓ_x000D_î?xøu@ûñ?_f¡_x0005_ó?»3¤8^ê?í[©ð?ªÇi&amp;cLò?u.ýCâò?gèöS$ì?6$_x0001_d=ið?Â_x0018_í_x0001__x0003_q$ò?°ùûùUó?ÒfÃá@ûï?du_x0003_ò_x0013_~í?_x0010_kÕÂñ?_x000B_+ê_x0013_ê?Oa^í?#xÄØ0|ð?)Üí Þð?^öÅ÷Mí?a*sVZ;ñ?_x0002__x000D_V¯eð?9:VÜ_x0001_·ï?øæìî?_x0005_×º»ï?z.Ï_x0002_ò0ð?8&gt;³Z)ó?×b·Fð?M`ë_x0003_o ì?Å,ýÑ¢ñ?Î¦bT_x0017_ð?Uß:_x001E_öé?±ÚØ_x001F_Æñ?Ê]&gt;ÍHÝð?ª¯wÊ²åï?Gñ_x0007_[ØTñ?Ö£ÃLHØñ?!¿hôR°í?5K®¿³àî?#}Ùÿ¤í?w@(Lï??_x0012_ÌÀî?_x0002__x0007_D¾¦ÅJò?üeY_x0016_0Êñ?;¨­'î?V_x0010_L!«ï?H_b¼yî?~_x0010_½Hî?W¿²_x000B_µ\ñ?_x0003__x0013_'Ævî?S¨é;©ñ?ßÅìåFMñ?_x0018_,&gt;µð?·ÆWÜ_x001C_Àï?6¤?_x0001_Ç«é?Â_x0010__x0005_{h%ò??¿ð_x0002_ _x000B_ò?ä_x0001_|Í3ñ?-ýyCbð?»ùO_x000F_kUñ?c¸íP}Üð?ì]-_x0007_ÏÞñ?ãö3Bæðì?õ_x0019_,r¸"ë?_x0012__x0005__x0010_.¸î?_x001B_G_x0004_þöì?K2öú¡îð?[õüÕ+é?&gt;û{Uñð?líV_x001D_þ{ñ?_x0008_Ï_x0006__x0019_üñî?N%ã(ï?_x0004__x0010_#8ñ?Ö&amp;_x0001__x0002_&lt;fò? oÁí_x0015_Åñ?_x0013_2ùê_x0008_vï?úx)dwð?!LàO Uò?7	¨ñ?Ùû8ëÊæð?ùN_x0007__x0015_&lt;ð?ùVê°_ï?ÌIB¨í?`b_x0016_*ð?¸N_x0003_MGñ?S_x0012_®êcò?áÊ_x0010__x0011__x0001__x0014_ñ?¦ìly×ò?{Mßè3;ê?(b{r?Fð?jØõ¢wí?_x0007_úÃ¹_x000F_ñ?ÿiôëo$ð?-qAA_x000D_í?_x0003_$_x0008_I¾î? Ý{Ù=ñ?-(úð?bNXL ó?_x0011_]öÈÖ[ñ?0³îû,ò?¡ò°_x0010__x0002_ð?µuaÀ¯¿ï?÷0GHYOë?É±(øî?°º_x000D_µýAñ?_x0001__x0003_)A~¯Õí?Ç_x000E_Àâ&lt;°ð?=öYNõ?Ü°Ô_x0011_±_x001C_ñ?Fkyþî?Î@P&gt;Àñ?¤îù_x000E_­Vð?·DY3+ýð?En¹_x0004_:öë?öÃq_x001C_ñ?M:Òî&amp;ð?_x000D_%·ª_x0012_ï?,§/Ü_x001D_ò?-:Ê¡7±ì?]w¯°®ï?Î®·	ñ?©ÓÔ&lt;Dñ?Ã_x0002__x0018_²ì?_x0017_¬õÍz¹ñ?%ÒEÿë?1O;ºâ2ñ?9çCñwï?8_bÙî?ºã9¤I×ï?Z_x0017__x001B__x0017_y¥ì?_x001E_ Ü_x001B_Rsð?]àaÁÖ	ð?_x0006_¸¤FOUï?ò?üí?9Õ!¼_x0014_ï?hóy,°Bð?_x0017_ÏÆ_x0017__x0004__x000C_ä_x0018_ð?_x000F_à_x0012_Jz÷ð?Òø&lt;]_x0001_"ò?avß¿eñ?_x0008_tá},Zò?þàMÑ_x0008_ò?éGPæ	_x001E_ï?¶ë©G#ð?Ô»C·¯½î?*ÄÈ?Ñãó?e®áRÖê?Úø¨iQñ?Ñ__x0007_Eíð?&gt;Õ_x000B_àÈ²ò?5_x0003_ë}ð?VÇç_x0008_Iwð?ÆÝÔÏºð?_x0014_&amp;_x000F_ÛJð?¢7ÆjÀò?80A0î?¯&lt;hñd_x0010_ð?½þj¡î?CÈyßóð?äÂ3°|è?x9 Ì=9ð?D_x0002_¤_x001E_ôê?®{.Ì1ð?Od¿]Xð?:½_x0011_ &amp;ç?0oU{ð?_x001C_` ;_x0006_×ð?ËD´_x0005_tî?_x0002__x0004_üóÔHî?#k_x0007_j'×î?-*_x000B_|	_x001C_ì?2²ººë?_x001A_s_x001F_ÔÜð?"¤®_x0006__x000E_?ï?WßÝlÃî?hË_x0014_³jð?EIØB_x001F_ð?kÙÑÅê?SÿèÒn_x0003_ð?ÅÂ?_x000B__Òï?%à:$¿9ð?ÛB&gt;¥¥ï?_x0016__x0001_èàDöí?FÝ_x000B_xð?¦z§%vì?Úæ?U=é?{!ùÛ`pò?´óï_x0018_ºñ?Þd_x0006_&gt;Yí?Ô\`pPÎñ?zöØ¿Âð?ZÖ÷Òì?_x0017_[º5hî?_x0016_q#)_x0005_é?sQLFV}í?_x000F_Ã_x0007_ Uï?X ¬?©î?&amp; ÄãÌ_ì?/s.S}Iê?iP_x0006__x0001__x0005_ÿyð?K×£ò?`²D¼_x0003__x0008_è?üÑI©&amp;8ò??C_:¨&gt;ð?&gt;{×ï?_x0014_ÄÅ&amp;ì?²Ñ¾~Q½ï?7_x0015_¥È¦ì?_x001A_èZo¢ò?YWò­Âì?ÌëÊà_x0018_ï?4zÿ_x000E__x0012_Þî?ÞêXÜ$ð?ÒhûËSÅé?¼wÙÃ¨Ìê?æµðÒð?yÐß_x000D_´ì?Ü÷×«¤_x0012_ñ?Á±¼RËÄð?_x0011_·ÂÞ_x000B__x0003_î?,94_x000C_Côë?hº^_x000F_ï?Ê¨"©fï?w8_x0016__x0012_±ð?±÷~Áð?X¨³Taî?AÍa÷¿|ð?_x0002_ðxÙBî?_x0004_â­(_x0007_ñ?~èç{ü"ò?ÖÀ_x001A_ÌTï?_x0001__x0002_âÂ-âÙð?_x001D_¹l?_x0012_"ì?	Æ¥èÏ·ñ?T`È_x000F__x0013_&gt;î?}_x0003_dð?¦­,´Æøí?ÊKâSÌÓë?_x0016__x001E_mé?C_x0013_1d_x0015_í?`®_x0019_ñ?/_x000E_È¶ì?_x0016_SÚ¹|ò?}Ó¸ë?ô´æõ«ð?pB÷uuë?_x001D_¥m×S_x001E_ñ?½!Ñªë?e_x001B_ADöñ?_x000C_|_x0019__x000C_¿î?ÑßãÑ§_x000B_ð?¶?ù_x000E_,ó?´Äì_x0005__x000D_ï?åß¸ø¸ò?_x0002_¯mß¥?ô?hZøÀÜð?Àª÷Á#ð?×Ñ_x001F__x0006_¢ð?»2ÒMZZî?_x0002_j_x0016_=ñ?Ì'mÐÂî?jcµ_x001A_ï?@þKb_x0006_	_x0018_¥ï?µ :hRë?ÝÒæË×¹ï?ãÐÞè_x0004_eï?#7¤á_x0017_Oò?_x0011_ñúKð?_x0007_ ñuîÓï?_x0001_ÖÙ4£ì?_x0005_+}P_x0001_ì?3_x0003_õwð?-ÛÛ_x0008_«_x000C_ò?À3.w__x0003_ñ?^¨¥®Ôð?£+híhð?=_x0001_/ÙÖñ?Ç¤_x001E_#_x0014_ñ?ºFd!úï?ãç2+ð?(ePkEð?üÛ|_x001B_~wñ?T_x0002_+Òâé?_x001B_Ã3|»ï?4ö_x0008_4ÉOô?î´²c_x000C_}ð?(_x000D_H_x0008__x001B_ð?þúÂ_x0003_Í|ñ?ôÕ_x0007_Èð?2÷_x000E_Ê'Ïå?ßvØXÖí?ÓÄ_x0017_Æ¸ùð?#Üf_x0012_¦ð?.Ù_x000C_ÍÚ_x0008_ê?_x0002__x0005__x0003_%_x0004_=nñ?ïím7Ü¨ñ?(È©x¤#ï?ÃPA_x0008_åî?D_x0015_ºã_°ñ?Bëq¬í?³Ju0ªÆð?_x0005_ç¬§¤ð?]Ö_ø¾&lt;ð?=_x0019_»&amp;ð?q9Q_x0016_óð?jYµJð?±Py_5Ëè?%`í]Y_x0005_î?_x000B__x0004_2ËÃcó?D$_x000C_¯Ü1ï?É_x0001_3ôï?H}å_x0011_Ïð?%õÓ|_x0005__x001A_ð?æÄ¾4ð?\·ÊÌ çð?ÐFâ!á2ò?_x0005_È_x0004_b\Qð?H¸^|ï?õrtúKÔò?íEÞËdë?¼91_x0007_"î?{u_x0002__x0010_%Ûð?ZÅ¥òæ7ð?[,òÓ¶í?Õô3^_x0013_Ðó?&amp;_x001A_L_x0004__x0007_ª[ô?f@Îa_x0005_¢ñ?5¥Ð_x0004_ñ?-Ê É_x0003_ò?/ãÂ)iî?l§Á_x0010_fmí?B_x0001__x0019_Ð¶íò?·6!T_x001E_Ìì?zÇ]VNýï?_x000C__x001A_y_x0004_Çí?ý(_x0004_ êî?VFS×î?Íún~ùî?$ýX_x001E_iuï?°_x0017_QH_x0004_^ñ?î»_x000C_íuò?ªÌ/_x0002_¨9í?%Ù¬ßÿð? ÷7Oï?_x000E_Ph-ýVð?"Ä_x000D_å´ò?,_x0011_í_x0018_mð?pc_x001B__x0019_ÍÈï?{_x0013__x000B__x001F_ñ?_x0015_9üWõkð?ÐÆÓ#-ï?_x001A_@®ð?ìë$1Nî?äb?tÊ_í?÷+_x001E__x0006_Å_x0019_ñ?ªó"_x001C_;Zí? C9À»¾î?_x0002__x0004_)u÷_x0002__ñ?PÁíÇ_x0011__x0008_ð?	_x0008_l_x0013_Fð?Ê5}É_x0002_í?C8W¥_x001A_ñ?_x0008_D\ÿ3Wí?-,_x0010_Ob?ó?D5_x001A_ÏI4ð?sý·oñ?s_x0011_n_x0007_º_x0005_î?/êeÞ©_x0005_ï?Yç_x001D_î?Û¸_x000B_Næ.ñ?Ýãp[)ï?_x0005_aÝí_x001F_î?_x0018_+cÎ_x001E_Xï?6}¤pB¶î?!_x0013_W_x0001_ë?÷vç%{_x0006_ð?j¶Q_x0013__x0007_ì?/ÓúKð?_x0011_é_x001C_ýîñ?_x001A_Ù_x0003_zyí?_x001D_ÏV%»5î?\Âzr!ì?Fû®_x000B_ñ?ð±b"ñ?x+_x0010_«_x0004_ð?¿4C_x0004_Nÿï?_x001C_D_x0015_®ÜRð?¼g¸Îï?*g%_x0004__x0007_Í-ï?^{zµW¦ñ?r®ô_x001E_¼eï?_x0001_¾C_x0004_eò?{_x001B__x000F_ïæ\ñ?f!ö_x0013_ì?p%!3_x001D_ð?»"4_x0002__x0008_ð?(p_x0005_É×í?nIÀÁ_x0011_ï?_x0017_q¡¶î?Ú+_x001E__x0015_ptð?§_x0016_ï#Ù?ð?ä_x000C_ÅQï?ÏqN_x0003_ ì?hÑ´sî?rúÿ:ûMé?»þDn_x001B_Zí?_x0006__x001A_S{í?cÀ}_x0003_°Gð?Y_x0017_ò³=Úê?/-§_x0015_Xí?P_x0006__x000E_^¹Éê?P¢+ßèò?.É±dÍ_x001D_ð?Ãèì)³ð?à_x0015_b/Kî?_x001A_a×!¸$ò?ä99÷Vàñ?f*zS5ð?¶_x0007_¦$Ðì?_x000F_LE÷^Óì?_x0004__x0005_?_x000B_hí?õjyXzï?\reÛP¨ï? _x0003_â_x0017_ì?8$VÇï?_x001C_\_x000B_Gñ?~_x0007_øJÖ±ì?&amp;£!NÐ_x0007_ï?Ù!ÞØ_x001D_î?¤ºLÀLí?LàxpÚï?bÝÀ_x0002_Cê?qÐLww.í?^áû_x000F_Nð?~ó_x000D_ycò?Ódr9_x0005_ð?_x000C__x0002_À_x0019_¦·ï?6©uæð?ÅÖ"~_x0013_ï?nèÕ_x0004_Eí?¶þÅ§®çð?ÝEzYöñ?_x0001_¶É_x0006_ò?Wº£v¶ð?ËM8.;·ì?d _x0014__x0016__x0019_4ñ?nôLÓp_x0008_ò?òâ`}Üíð?¦U0TtËï?Ò_x000C_-çÇ_x001A_ñ?p×`_x0001_(©í?jêÕ%_x0005__x0007_v¦ï?¾_x000C_	K7Ví?uU®ï_x0006_ð?ËS-zVï?ý¸P_x000B_"dñ?ç_x0007_Ó¾¸+ï?¢dÂBÛ+ñ? _x000E_Ã_x0011_o·ð?#ëÙ_x000F__Óî?_x0003_EÆñîí?bnDI£_x000C_ï?L:Û]_x001F_ñ?üâÈiECì?õ³n'_x0004_ð?AåDJð_x0008_ñ?è»^ê~Õò?_x0019_uãÌñ?_x0007__x0001_|_ï?_x001A_gú=Ë_x0002_ð?'v½µ±ñ?BÚq)9ñ?½Ò9Ú ë?5)\ùEð?ä_x001E_CÕñ?[_x000F_bÃ_x001F_®ð?_x0011_1É¨:í?Y0·Vb3ó?v_x001F__x0005_Ô$Aì?àäÕÈ_x0001_8ë?Çövy_x000F_fð?cdÉ¬xÃð?ìNú' ñ?_x0001__x0003_y¬©_x0011_l9ð?&gt;«_x001C_hFuí?ÂQÞ/Äð?wgBâ,ñ?]«sþ/Kñ?_x0015__x0018_3æÌ_x000E_ð?ï_x000D_¿µpó?tå°²gð?3óÎÕÛñ?k_x0019_{¢_x001C_é?'P_x0003_Óí?&amp;aËöª«í?#Ì;cäÏï?_x0016_F5ð**ï?ë¸_x0002_Ltï?Ø©QLVRó?ÞD®éX·ë?¡xF´Æfñ?Ö_x001A_õ_x0012_0Íð?KØçVb_x000F_ñ?D_x0014_Û_x001F_7@ï?Îµ}Z`í?vuc=_x000C_wí?¼Hë_x000E_T5ñ?ò(_x0008_rï?j.æ¯¸ï?àáÄ_x001E__x0014_î?9±º.ï?_x001D_ÒéQnïð?¤Áø¶«ð?ó¹%3Jñ?nl­_x0014__x0001__x0004_Pßì?ÖâÂ_x000D_²ï?ÑoÈYd]ñ?ë_x001E__x0004_ÝB&amp;î?.çé_x0016__x001B__x0010_ò?ìë[OÅë?üÜtZ©ð?ÓY$/jñ?_x001C_%Æ_x0012__x0003_ò?Å&gt;ikIÝí?óÉs ¿ï?hò©¦Ïð?SÝ_x0017_1¢òò?ãäS_x0007_oñ?N¢§ÝY7è?¶ÿkþº_x0013_î?B%5Mð?áÃ;_x0013_ããî?ãï__x000B_Á{ð?\4Ün½ì?t484®_x001D_ï?5B»_x0017_q]ï?3A|g²ê?-Lø_x0001_Ìï?_x000C_Ý_x0010_»Ýiñ?¼¹a6_x000D_ñ?ÖL_x0002__x0006_jð?_x0007_Ä_x000E_Îð?T&gt;åS¯î?} å¨ñcð?ÜÊ_x001E_å÷Yð?È6_x0019_aì?_x0005__x0008_&lt;=_x0001_AÑÍí?¼_x0004__x0007_OÅÛð?&gt;'¾Ò_x0014_ð?íUt_x0003_ï)ð?ø²·_x0007_ í?6uóñ?&amp;É¯ÀP%î?ÖÕåHFÈê?v¦¯îî_x001B_ð?°ïEÞLð?ú_x000D_@_x0012__x001D_ñ?ÙP_x0002_.&lt;_x001F_ï?_x000D_]_x0005__x0017__x0006_±ñ?áÛ_x0015_Èìð?¥_x001C_-Ò7åí?_x001C_¶µ£çdî?õ_x0008_°_í?À2ìÐï?ÍåC_x0002_ãï?çIÀFÄóð?VÞôÝGëì?¼:Ð_x001F_mÔî?;_x0015__x0015_ôÊð?Ð_x001B_J9[ò?]¬õ_x0001_Cñ?_x000B_ì_:ð?Wýqvï?°2 çvÁî?ü(`_x0010_ã_x0001_î?}U¼_x001F_YDí?_x0008_~Úóï?ù)øN_x0004__x0005_k:ì?Xê_x001D__x0004_Zßë?ßj&lt;Þ¨Uñ?¼_x0010_pKDð?_x000B_jM¢:î?_x000C_P¡rù¹î?_x001E_¶Ä_x0002_×éð?ßr¢~}ð?8_x001B_"_x0012__x000E_ìì?0¦ë!¢è?`_x0001__x0004_fð?W,ËÅ0]ó?:àKÓð?@³aËÎ¤ð?´Ü_x0003_sâGð?à7´/ï?å»Myë?·Y±vð ð?)øe_x0013_øCï?B0þ_x0008_Ù'ñ?ï¦dX_x0014_Ið?HU6°_x0013__x0016_ð?ÁgÓ~Bð?ï¶bÏ3î?,WúqaTé?­:_x001D_&gt;Êýî?_x001B_»_x0013_ð?_x0002__x001B_Òô&lt;pî?_x001F_uÇÌÐÅí?Ñ^_x001F_µê?üüyk»ð?}\Ô:B_x001A_î?</t>
  </si>
  <si>
    <t>067c0b5e2b01167616a4db186babe2d0_x0002__x0003_îö!*Ã¥é?Ê+ól£8é?_x0003_ª(t¦ñ?"ÐQ_x000B_ìð?½F_x000C__x001B__x000B_ó?ÐôVgð?zÎÚ63î?°c_x0015_8Oñ?P®©¶î?¤PÆwlí?³RÉsm_x0017_ï?xO¨¸)Uì?V_x001C_Ö¹ð?½8{m³ií?TÅ`ËÛYï?ôÎW¨aë?pÑt_x000D_ê?{&lt;_x000E_Ø¡pï?ÝRâQ_x0017_Ðð?ò_x0018_ªñ?öCâÂ´ð?ÇZLñq_x0005_ð?sv"Öðï?å1_x0001_½=âñ?¶7Á?¥Âî?£}Í:|ï?yE¹é_x0001_ñ?j, +t_x0010_ð?6vÛkÂí?½ìÞið?Ó¨:/ð?ºßÙ_x0019__x0001__x0002_àvð?JBþÕbð?/PÍçsoí?_x001C_,Ö¤õð?3°Ê­Kî?£îlÄsµî?ePc86_x0003_ð?:EG/í?ÁMP9úøñ?	´?_x001D_=Bî?ÝñÅTN3ò?i_x0018_(_x0019_	ð?¥?Þ@#Ñð?6lÐõ_x0012_ð?^ë3_x0001_$]ð?BAr_x000C_Røð?_x0005_{¤ ²pë?ãFïÆ¼ð?¦gN.ñ?ÅÜ+|­ê?x·2ã!iï?/0kSñ?Æy-±å+ï?_x001E_]¹¸2î?[É_x001D_¶Êð?fÊ_x0004_9$0í?wq2K'ñ?ô®²©°Oò?_x0010_®	3ïÔì?{Ôþÿv'î?ìI;CcLñ?·Ï;oCî?_x0001__x0002__x0017_;M¢êï?âå_x0015_¹ ×ð?ó®_x000C_[0ï?ÆaX_x0002_ê_x0015_ë?Ýn_x0005_ñ%\ð?NTF¡×ðò?t7Cc#lí?#w¬ÊPWï?X?¶è¼ºî?@³_x0006_BÅë?_x0005_°S+Gï?XjÍ_x001E_(¸ñ?mtBT^ð?µ÷V{üñ?¨?bâ_x000B_Âé?°_x000E_¯`Ù²í?¯Ñï?W ð?TRjàìí?R=Ø)k_x0017_ñ?pm_x0004_e§ñ?÷ÜÛ_Hî?LD{_x001E_¯ì?àl?_x001F__x0002_¢î?Â¹Ì;_x0005_þì?Ý[0«ñ?i¿VÂ_x001D_ð??µðºú_x0004_î?òL1_x001C__x000C_mñ?\ñæÀ|ò?æþ{=_x000F_î?©­¬9î?W:öÇ_x0002__x0004_îØî?£ÑX2òð?þ`1ËÁí?ÌY¶Ñ¬_x0003_ò?	_x000B__x0013_w¹]í?à_x0012__x0010_ï×_x0006_í?Ô¼?ÿ_x0010_é?_x0019_â³uLèñ?ÆxøÛß_x0004_ñ?(g":Yð?³Ã:ë?_x001E_ô~_x001F_Gcò?Ðå_x0003_Û_x0018_¨ê?e"7&lt;Ðï?Òý¨y¹ê?yìä¾y_x001C_ð?]Lµ@\Sñ?_x0013_­p_x001A_¤Îé?b§_x0016_ôð?i"+ç_x000E_î?~{¬´Qî?e_x000B__x0006__x0004_RÔì?_x0004_6Yèbñ?_x0012_½Ä. ñ?@ (ñí?ñ_x001B_A4_x000D_ï?Ë®_x0002_v|_x0001_ð?* ¿ð?)&gt;pð?¸ó"_x0006_Xî?6Ê_x0007_ûxð?2r_x0018_8¤ð?_x0001__x0004_Ö_x001F__x001B_n9ï?e«Âm_x0006_÷î?H&gt;94z£î?_x0005_}Q]àuð?¶_x0003_ÄýKÃñ?y/_x000D_¯wë?ö&amp;÷¯®ò?º$°HXî?n³-fq]í?àf_x001F__x000B_î4ê?õQ³D_x0019_ºð?4P©ëGôí?±üØ)y®ð?_x0013_BDè?N7F_x001C_¨wò?úEÁ[Íì?¿$ð¢&amp;ð?_x000C_í6Âhï?-nàÉð?»_x0002_ Ã-ì?ì¨6§Ï_x001F_ï?3_x0001__x0016_B(î?Ò¢Q_x000E_ð?Òü(_x001F_T_ð?tóZïèÇç?tç_x000E_¢ï?äâKk»î?·°_x0016_|ò?&gt;+T_x001C_E)ñ?UEù_x000F_ð?øû_x000D__x001D_´é?B]}a_x0001__x0002_¹«ì?þpú_x001C_Áì?+¾î¼©ñ?_x0004_Íð@_x000B_sí?à+UÕTò?Ü/Ðøì?ñ_x0001_Ö[í?uúï!oEò?0O^_x0006_ï?Zsøæð¡ë?31ÒÑ´Ãí?¨$_x0010_í[_x0016_ï?i_x001D_ÏQkð?§¯lÐv·ì?_x0001_¾µ½³ñ?ë_x0007_­£ _x0018_ñ?Å_x000D_n/ìí?$_x000E__x001F__x000F_jËð?RF8¿µò?VW³_x000D_ _x0010_ñ?[@$¾¶ßï?Aù×¼«ð?Î¨ÃPÆ_x001B_ñ?_x000F_Vµ_x0001__x0002_í?åòYÂøkî?DÐ_x0003_é?)_x000F__x001B_Y_x001F_²ð?¡!büåí?L=áMJÆë?&amp;YÔtî?iâPª_x000B_ì?'ÙªNê?_x0003__x0006_ÒîÂm®qí?ëÎ_x0008_Yí?{t9q%ñ?¯µcuJdî?JYTìÎî?ÿéÛ©ð?ÇÌ,Úí?t_x000D_üºJî?BW_x000B_¼éfï?D_x0011_v½_x0005_¿í?_x0007_Ö_x0017_g×/ì?r,À·Að?¬_x000D_s_x000E_ÛÃò?_x0003_®ù._x0003_ð?¶Ã_x0004_K¹ê?xü£)ç{ï?ºl¯AJæì?_x0002__x001B_²_x0005__x000F_ï?¶­Æôòñ?ÉõO®@xð?³MQ]Ið?6´»_x001E_×í?øÇÍ¯÷ëï?ùÚÁ_x000C_\ßò?_x001D__x000F_ü!uôñ?d_x0003__x0008_À,ð?,1÷~_x0001_ûë?|LúÝ'ð?&lt;x%_x0014_áð?*Ç?TÕñ?_x0004_ZÄ6Ù_x0019_ï?¾¾)_x0001__x0004_Äí?tò£cPò?_x000E_,v:mï?T_x001A_À?Ðï?_x0018_þ®Ãkð?´z×_x0012_¦î?{]H÷}Ýð?Èþ_x0004_èoð?ÊÌ_x0003_g_x001A_\ñ?ª}o_x0001_äï?§_Z_x0002_Dð?#Ç:Êï?_x000E__x001D__x0015_CIð?kBÄÀ½Éí?Åß¬"_x0014__x0011_ð?rdpûxï?ô_x001E_òïóé?ÌW_x0003_}Zì?\yã_x0010_äñ?¤moDØ_x0017_î?yÊ_x001F_ëQð?{&lt;ï¨£ï?hÁÛÈñ?0Ô*Q_x0018_¤ï?Ã_x001F_pkï?°üt¹ÁÎë?TÐ_x0017_~8¹è?_x001E__x000C_î{ö;î?0,µ_x000B_î?¶¿2ÉÃ_x000C_ð?ÒFÉÈ§zë?G¾Û´­ê?_x0002__x0003_{­ìñùÛë?÷¶Úöâð?âl}~ñ?mùá_x0007__x0003__x0012_ê?_x0006__x0005_'{]ð?³¤¸aï?îÍ²­Õ{ð?`n}T·ð?+ÿF_x0015_Ó¡í?éH£½ò?_x0004_Ö\THí?¥ñ·2«öï?[IÓøm°î?µªê_x0001_î?ñÐX |í?5®¸±û"ó?°}j®4ò?_x001B_4ôN)|î?ÇRìéí4í?êdI%ë?9×FÁk.ñ?{_x000E_§]Añ?ÐÏ_x000C_ç®ð?ÛZáû¯í?_x0013__x0006_Ê)\ë?&gt;¨_x0019__x0011_ ê?[_x0017__x0007_Âï?Ç_x0010_Ý;äî?mâx?Ñè?A¶_x001B_ð?Õ26ñ?GÐA_x0003__x0004_nñ?^µvqï?¿°_x0006_üDSë?¥_x0015__x0013__x001F_Uñ?cæÎò9î?_x0006_WsgN©ì?&lt;nÚ,ÿï?K_x0004_Ó_ô§î?_x0010_ñ=ÞJó?îÄ¿Ä-0ð?_x0006_K±_x001B_(_x001B_ï?Zy_x0002_ð?P_x0014_³jóàï?t	_x0003_lkpí?0$ÆQ^_x0011_ñ?½nuh_x0010_ò?¯|w.ùé?]3?êEð?ü_x0013_âMPãë?éõ^_x0014_Oí?TmQ=-ð?_x000C_[FëÓÛì?í_x0012_=nbð?¦A,ãÍò?_x0001_F âwð?_x0015_O_x0012__x001F_¶¡ï?½gØ§Y_x0012_ð?`xfY.ò?)_x0001__x001E_%_x001D_ï?vò¹¶(Èî?_x0006_ÿÜSÑÉñ?­WxRÔBð?_x0005__x0006_'­$Ý´Ìî?f!i¡_x001E_éî?,Ñìíê?êDàë?{£%}xë?ô|Ô_x001A_åVò?cAÎ£ñ?ºOÉ_x0018_,ç?;_x0004_þ_x0012_ð?§áù^ðï?!$Ei¦ëð? J_x0012_ààéñ?%@_x0011__x0002_åUë?_x000E_¹Õõã&amp;ò?._x0004_úßåñ?"}_x001A_m _x000C_ì?Þ/ãëñ?_x0018_dY_x0010_Ø=ë?Xö_x0019_T&amp;öê?i6ñÈD-ð?DÔÓ	!ò?Ù76ìBî?cx7_x0019_¶ãñ?cüâ'oð?á?~Ú_x000D_/ð?Ê4%y²ï?Çh_x0017_c_x0001_#ï?ñþn8áí?'_x0008_Í_x0003__x001A_ê?Ãr|w"ð?__x0002_Yfºî?-Eåf_x0001__x0004_¯íñ?Ü_x0006_veÈÄï?_x0010_£ÿ_x001F_¥æ?ÍaÛGÌ&lt;ñ?_x001A_&gt;Ü=Îï?Ñ_x0011_v©ð?_x0016_*b×_x0007_ ñ?E¹Ç_x000E_Ûï?ÐýÁÁ_x0010_ì?_x0001_;'äï?ADÀKÛì?Ó5"Æï?¬s´;¨tì?£B2Zëî?çoêíì?¶{ÆzÏñ?°W.ïï?ì*{f¸ì?7÷÷_x0006_&gt;î?¤+&gt;9©ï?Þ_x0007_/_x0001__x0006_ï?¾gsE(¸ð?Ù1^ð?·_x0003_] iñ?_x0006_Æ¸Q¥ð?_x0002_g2î?âý¡î½_x0008_ð?n_x001A_$V¯fî?5_x0005_K_x0008__x000D_ñ?gèÒEËð?_x0015__x0012_ø_x001E_ë?:_x001C_Æ¹_x0012_ò?_x000B__x000E_f:zZÕ)ñ?Å$Cû_x0007_ë?Ò¿ë\_x000E__x001A_ï?ØG/_x0001__x0015_ñ?ÙÂ¶ð?½_x001A_|Fñ?Ó×ÜNÀð?_x001B_òÀ¶sì?Î_x000C_EôãÌð?^Ã×_x001F__x000D_ò?«_x0010_Ïð?_x0003_A»¥pñ?¦_x0007_ÛéM!ñ?·oÓâÈð?¡_x000B_àí_x0003_ñ?	_x001E_àký"î?ä_x0003_¯Ð:ñ?'uvüB_x0006_î?ïÌÎî?#¶_x0008_Úüðð?:_x0017_ß){Rê?_x001A_-³Rî?$¡7Ç¿ð?|oÃ_x0007_ñ?à&amp;ó¹_x0005_¾ì?èT£C'í?Ö[_x000C_Ëó?SÔV	ßò?í°[Þ_x0004_£î?ðà_x0002_ìè?HÅ\ò?ìc¶Ä_x0003__x0004_;uî?2,I`ð?u_x0005_ãZåí?d§`êì?Ä×5_x0001_·ðð?_x001A_}Õ0üòî?ßq¸+Xó?_x000E_ÔÍTñð?0ßÑ;SÏð?izãò?;¤_x000E_Éñ_ò?½U5¢®í?ëDòÜ_x0006_+ñ?)_x000D_©êDî?ÁMä}é¢ó?Ónøwò?`{&lt;²dí?+¿ÛNãñ?°VW$Ãúè?_x001D_ð²­ð?º­_x000D_ËD´ï?©/¡B¢~ï?ÐB_x001C_2Y2ï?~Õvß£ð?Ålq_MNñ?êW_x001E_@_x0015_/î?1©JÙøî?luM_x0005_%ñ?rÌ¸_x0015_5í?Ú_x0002_ÊÀüçò?9þk_x001B_^ñ?×-FgÑ7ñ?_x0002__x0006_'iF_x0013_ûIô?F¥_x0019__x0014_ñ?ü_x000B_5e£§ð?a_x0005_ý¦¥ñ?Òhtð?_x0007_B$ ºë?._x000E_½ï.ñ?±J§_x000C_¾@í?|½ú7ð?BS¥¼øæ?ÔN}®î?_x001D_y³«÷ï?ò©7ð?uc¾é_x0016_ð?_x000B_y_x0003_SRóò?×êQ2ê?}£ßçÙXë?fp¡øê?Ç_x000F__x001F_ý¤ì?1 ÂÌbï?\$$íûð?v ¥%ôZð?&lt;_x0001___x0002_²ì?ßàfß§_x0012_ð?é@P¸mñ?a{û¾ë?öL`JIð?_x000C_è!Q¶ð?ôEÌ_x0004__x0017_Tð?UKç¤"ð?ÔY%¿_x0012_ô?H½ìÅ_x0002__x0003_Çò?_x001F__x000C_ortë?ÝáyÕØð?²ßM~n,í?u_x001F__x001E__x0018_ðî?^çãwí?\åÚÙnî?zi¤Æ)Qð?ÏÁ&lt;¼o_x0004_ò?ö_x000E_¦0Çñ?4[¹ÏËSñ?5&gt;ìLð?ã_x0006_?ôÚí?_x0010_uzEÐë?¶j0dW_x0007_ð?e&amp;~_x0004_í?_x0001_)Ïðí?4ò_x0006_æõäð?L®_x0013__x0003_ê?zã`NÏó?WN_x0004_­'ùí?VdÞÅ¨ë?_x001A__x0017_41_x001A_é?Û(_x0010_$ð?&amp;x»B&lt;ð?_x0006__x0007__x0019__x0016_í?æ½Iâ¯ë?ÓH_x0008_äªBë?}¯ëSb#î?[Áðï?r_x0010_Ûâêñ?2$	uÚì?_x0001__x0004_S_x001F_4fO|ñ?_x0005__x0003__x0012_Óí_x000F_î?W_x0019_.°¡ð?âRNc\ï?¯kw!Åë?ìfiJµ3ò?W *¾¼ì?&gt;NRXÌÐï?ÖþñãZIë?µ{zÂ~Îð?ÂÁ×_x0013_&amp;ð?~ó_x0012_+Òuì?hêÜó?o0[±÷î?ì»4ÚA_x0013_ó?LâÍ¬ð?\¦«_x000F_oì?	Ð_x0018_î?ÄÂçÃþáò?Ì[_x0010_¸gñ?÷ü§Kì_x0016_î?®¹í¹e_x0003_ë?&amp;_x0002_Ä°érñ?_x0001_j®U¹ð?sÎâqzð?A_x001D_TÍtqë?_x001D__x001D_^T7_x0008_ò?_x0007_=8Yÿ´î?ÿö¿b(ë?òÕ_x0017_S_x000B_ñ?Nô_x0003_Dë?`_x0015_R©_x0001__x0002_k÷ñ?ÝG8(÷ï?Ü3_x001F_&gt;`ñ?¬_x0016_öËòtï? Aj»%£ð?IcSþC°ñ?oü×£_x0017_µð?[ã¸1ñ?_x001A_¡$­_x000C_½ð?,ç¦NTï?ì_x001D_hOï?Å.üÕôï?ù¡Hl5_x000C_ñ?_x0016_¤O_x0015_³ð?À£²Æ½_x0014_ò?suxyï?´GmSð?2$é¾Î!ï?½`ÚÞ¢ì?Õù*Eè?OðZ2í?ýS_x0006_Ï_x0010_zì?_x000D_ÙDV_x0008_î?ñUWëgñ?"F¸ZÄ÷ï?âSË_x001A_·­ð?_x0008_ØÕúïð?ª@QSýð?R|_x001E_ùy_x0004_î?ö!Î}_x0018_6í?UÜ°_x001D_ó?@xÕºîó?_x0003__x0006__x0001_yÚ_x0008_:lð?A7Ñã´õî?_x000C_Ùcsoò?»¸_x001E_åÚ_x0013_í?é	_x0019_dq1ë?­ÈJþOì?GÚ3ÝÑ¯ð?ÇaN*_x0018_Jð?_x0013_Úk:7ñ?UÆÌé?ê~SÄ°ì?:1y·þð?_x0004_6¤ï?ï? _x001C_HûRí?+äÓy ð?(Ðs_x0013_q_x0005_ñ?è¯ÜØë? ¾·í&gt;uð?ØcYyèî?_x0002_Tã.«êï?ÉûÌÊµî?ÀÇ+I\tì?t_x0003_¦æJdë?¼æ^9_x0004_©î?_x0018_ÇMHy#ð?_x0008_Õ|²úñ?_x000B_¾²º+_x0011_ò?)Ú)ï?SøÐùð?I®Ôò_x0007_ï?)3ñtÆ½ñ?)V:°_x0001__x0002_ªEñ?ç½e{Bó?Ëa.bN_x001B_î?ÙEQÔ&lt;ó?_x0018_&gt;É?8Rð?}­å3ðñ?_x0007_48¾Rñ?2döÔÿÌñ?%ÐÙ×ªí?DÏàî?Vi«@={ï?6Á_x0008_é(Ùí? zÙgóOñ?ª~úÄ6ð?Ì_x000D_cw_x0006_ ð?d0Tðoäî?ÚN_x0013_iÊð?rmgìÿñ?~àUQÂî?!tt_x0003_×mí?_x0013__x0011_[Ï' î?½Æ&lt;_x0008_:nò?è AÌÚñ?ß¹Î_x000C_kð?JO_x000B_6¤^ð?_x0001_ûé_x000B_$Ní?_x000D__x001A_®£(ñ?á_x001D_ÙÌ¼õñ?kwÝ°Öð?÷^A_x0008_ ï?_x0013_.êX@ñ?0!2_x000D__ï?_x0002_	¿_x0012_A$î?_x001E_$Ü_x000E_Å=î?_x0012_þþ®ú©ñ?ájTHðð?òñ9ðªoð?F¶yé"_x001C_ô?_x0007_´_x000B_µ_x0006_ì?r_x0005_BýUì?ÙE_x0004_¡ ï?¸N&amp;ë_x001E_²î?Ù ¦îë?_x0010_ëKZüò?½*©)ð?ÁkÔÊ,î?u~ïü_x001F_ò?_x0011_Ü£bî?Ñ_x0013_6ô&amp;ñ?&amp;Ð_x0013_(FZð?Ac_x0012_O/ï?ÖÜNfÅð?Êrîôð?_x0019_É_9_cï?WËYwÅ!ð?è!i_x000C_Îë?Ñ[_x001E_f}ë?IÏ3­ò?_x0001__x0008_É®±ð?h«^_x0003_æï?_x001A_ãjÕ[_x000D_ñ?FFR+Oï?µµ;$_x0017_í?@7_x0007_`_x0001__x0002_'ð?I}7P/!î?Í¦|Ü·é?#É}«Ã¡ñ?`;ÃR®¼ë?À_x001E__x001F_ç_x0007_ð?J_x0002_[_x0002_ñ?4_x001A_°£`äñ?¸30©Cð?z¢ú·Îî?ß²^ÐSÏí?Ù×óÕäàð?Kn¯øÑMî?ñ¦¨h¬}ð?ÅßFV?ð?Wa6äï?ô$ äÅ¸ê?_x0007_-Ý_x000F_NÊð?º.ºwfFë?iDØ}sÌñ?¾_x001B_8ãýèï?cUîßO[ê?Ï_x0003_§6c_x0008_ñ?_x0014_a4kOÊí?²ìF­Å8ñ?ìµÂjGé?{-QRñ?¬6çþHî?ê_x000D_-Å_ñ?4×~¸Ê6ð?Z£®nieí?M&lt;)/M_x001E_ì?_x0001__x0002_ÛÞÌ_x0008_±ûð?vï_x000E_±t²ð?5#ZZxñ?ÒÚ»1öé?_x001C_r¼Éy¿ð?åVló?ÂÓ__x0008_¬{ñ?ªÎ´Dê?Bpïîð?pÍ ÓNFñ? s_x000F_Ü¹ñ?.·»)®;ñ?_x0015_1g_x0005_îZï?H±0G©ï?ð_x0019_z_x0019_ï?öú½Y¦_x0006_í?8w_x0008__x001B_ï?q¶P¨_x0014_ó?ýTþ_x0011_Àì?_x0004__x001D_ÁoÜÊë?¦_x0017_nç_x001E_í?0 h?ÉÂï?ù2*¹"_x001D_í?Ïjù¾jZñ?_x0012_ÿ_x0012__x0007_í?P^_x001A__x000E_`¸ï?_x0012_³_x001E_O_x0013_sî?M²ùÈ_x0017_Òð?ÌîaÐVÊë?Aÿ?âùRñ?hJ_x001F_ú¤ñ?Ù%Á_x0001__x0003_îë?Z°_x0003_pñ?HÞ|iÇò?ö_x0002_ð¥BSì?½_G'ò?QúbBÀ¸í? F_x001D_)ò?_x001F_ÄsGÒíï?J_x001C__x0006_§Uð?¤õk!*Uð?ÉIÁ¬_x001C_ð?/_x0013__x0005_Õð?D_x001F_XiÔï?´±0Ø_x000F_ð?_x000E_Ì^Õ Mï?A×*¯Qñ?7z@§¦ò?_x0012_¸:Vfì?¥Ý$ÝgÔð?ÿ{_x0003_X¬Nñ?»á/ü6ê?*K¼[erï?Eíã,E+ð?r%±ìb	ò?¾_x0001_w ðí?èçtÑPí?ç­« ÛPð?_x0006_§}~Þì?_x000F_é_x001A__x0012_ð?-_x001A_j9äôî?½4e	gàò?;Ì­_x001A_îhñ?_x0002__x0006_,_x0008_øt§\ë?Ô¯$bð?SÕ,ã_x0004_î?J_x0002_º)/î?þ»+2_x0003_*ë?Ä1_x0001__@ ò?®ÓÆBôò?ì&amp;øÕMè?ÌÅ¢&amp;Ú%ï?*øð¦ùî?ÃìX_x0019_î?²&gt;]âH_x0015_ð?;æ³¡òï?òáZ%í?Å¸´­_x0011_ë?ð¶_x000D_²25é?»_x0001_.Ó_x0003_ï?_x000B_fn§~\î?vÖì!_x000E_ó?#Ýß8%ð?´[Ú«Çñ?JÉ£_x0013__x001D_Ëí?­O_x000B_ësï?hp9®_x0004_æð?¬&lt;¤_x000E_ð?F_x0015_Õ%úë?ñ_Xøx{í?dÜk_x000E_î?_x0016_?o_x000D_5ò?ÊÝ¿jï_x0017_ï?4_x0005__x0008_lé?Sm×´_x0002__x0003_©að?î8lÐñ?_x0017_s_x0018_æï?$6æ_x001D__x000D_ð?mL·Cï?_x0003_þ rpÜí?iÀðSð?[Eb_x0019_1xè?Zj¶Mdúì?U«ÏöAð?°_x0011_¡±Cé?üh]¾ç(ð?hÍÕYºð?4Z°`ïî?ë¬_x0002_ò?_x0002_8í?_x0018_*àH5¨ë?_x0001_Ý®_x0006_mð?+-cåî?_x0001_"_x000E_ElGð?3c_x0013__x001C_ð?Â¸a±ñ?D?ã0Wð?)_x001C_ß&gt;í?lAý­Âñ?ªv~Ñ_x000E_ñ?é"á·wùð?TÑÙÔ¸Úî?¤OW³î?wD_x0001_c	ð?ªmè|_x0018_ßñ?ÓvZÿOJï?_x0001__x0007_ÏÜ0Qgrí?þ¨_x001D_ñ?._x0013_Íõiè?	±yÚó?µ@lGúð?_x001A_%ñ~Xó?è\|?_x001E_ð?ÂkÜ®ñ?lQsí?µ}aað?¬{~_x0004_·¿î?_x0002__x001D_î¶â5ó?_x0001_8íCÝîî?g¹_x0005_`æáñ?÷_x0010_l__x0017_î?ð¦fóé_ð?º¦_x0008_ ÷ð?K#¤å£¦ë?%@_x0010_îÈnð?L¨_x0005_)_x001B_ î?_x0006__x0003_%øldí?ñ}¸_x000E_øò?ºÊ._x0006_nüð?]ü*çæIñ?¦°ãßÓ½ï?µ´W_x0013_Wð?u?~ûï?2ÓÝÏñ%ó?î_x0012__x0006_l6ñ?wv_x001D_ì?æãÃ^ò?a¸v_x0001__x0002_Òñ?3pÇ`ÁWð?¦KövGÙñ?HüõÍ»¬ñ?üìÎ_x0008_{ñ?¤µo}ï?ê\BÆò?Í(¬×ß¡ð?SÀØàÝ4ñ?_x001D_wèÁì¬ð?_x001E_3ì®=ñ?Lí_x0008_óÓí?nS_x0011_¿Óæò?Í UÐ&lt;ð?\gXu_x0012_*ò?"êüªÖ*ï?2Õ8	vð?u ¹_x0004_Pî?Üjqcwñ?¼0_x0012_j)ãð?É~_x000E_õ\î?o³°!Xñ?_x0016__\ÙÊñ?ÁÆÇèZî?ð»R) Ñì?%:¨í$ð?_x0004_¯÷ÃESð?¡ºÎÃ£ò?áæºÃnì?-l_x0003_:Óéï?qùÙßù¥ë?_x0015_tÔr_x0018_úê?_x0001__x0002__x000D_ì«þ±î?Ï7;0Óð?ã_x0019_X"3âí?nM/·'í?¼!_x0015_¢njñ?ÍrBê´ë?­Ü_x001E_v1ð?_x001A_'aú¡öì?_x001E_é§~Îyô?_x0018_X0ì?_x000B_´ùÀ_x0006_®ï?¤_x0007_1áð?RK3Þ})ì?'ß_x000E_ä8ð?Êùe_x0008_Bï?¿·ÿ4öHð?¹2ðÅ_x0019_¥ñ?QÐ_x0006_1GÓñ?ÕÉûÞ}Kð?ØLåq%ì?¶_x000C_´§bì?FÇ9´ï?_x0018_.:õ$ñ?wÁqÄ¶í?³G´xÙò?ÿ*²&amp;ï?_x0008_Ù_x001B_¦úõï?_x000F_§´ç!aì?t_x0004_áNì?_x000D_Þ²ÝBÂì?PÒ¹Ùº_x0005_ñ?_x001A_3_x001D__x0001__x0003_Åµï?3z²÷'í?Ò·qÔ»ñ?ìÉw¼sï?*_x000D_6~}°ï?L_x000D_×/ùð?Ô_x000C_H*/_x0002_í?Ò_x0016_´ÄPð? ­2_x0014_ç?î_x001B_p	Iùï?_x001F_}¸_x0006__x0018_Vï?¥1NÂÑï?4°Mu&amp;î?á_x0012_&lt;Lï?ÁÊï^_x0019_©ï?¡·¿uê?ði*&lt;_x0011_×ð?¾NHß_x0003_ð?Áê÷õÜì?_x000E__x001B_½_x001F_Tí?¬FÝ¸ ï?TNÛ_x000D_r_x001B_ñ?_x0011_,&gt;U¼ï?±	/_x001B_Ðð?LÈ/&lt;Þí?Vé¾\yLï?à_x000F__x000F_è¥í?MÆmÒØí?¾îGZñ?CõÅörè?_x001F__x0006_/¿Àë?ùNer±é?_x0001__x0002_©_x0019__x0013_Jè§ò?­_@ja~ñ?»ìÏÄ_x0011_)í?¥_x0003_aã_x000B_,ñ?_íDDFâî?to¦ôçmò?_x001E_Ò_ò_x001A_ì?Õó÷ð?á×º_x000C_ÞÏð?ø_x0015_Å½÷¦ï?Y"vï0ï?àÛ¨zÆöð?_x0008__x001D_æYò?ieð?&amp;Y²shò? &amp;Öð?r²_x0006_Tµí?c4k×Ôì?w_x0003_V²î?_x0007_|&amp;_x0016__x0016_3ð?Ïôkwµ_x0016_ñ?Ô.³üHÀï?_x001E__x000E_üØñ?ÌL%âê?lâè8Þ_x0011_ð?}ñÈÞ*Wñ?_x001B_âójì?}~_x001C_8}Ôï?{aåÜ5¬è?ì÷Øì í?ÒÝôº$Áð?ú|6_x0004__x0008__x0004_Õñ?_x0002__x0008_%_x0003__x0011_?ì?®ããð??/0g$uð?A_x0013__x0011_ÑÒð?%Ó_x000F_pßï?äFÄ7í?-ÖúiMò?v¥QÏ3fí?þj;_x0019_3ð?Ð£_x0012_µ×îï?_x001C_4=_x0006__x001C_î?_x0018__x0005__x001B_ûÛí?}ÜáÕOð?ëâ_x0002__x0001_d×ì?»%Ûnh_x0007_ð?­N~!Öò?¶©ðû5ï?_x0019__x0008_otÇ&lt;ò?)EÁÅð?Xa Â_x0015_ï?Ëýz	iÅï?_x0016__x0010_^&gt;¶ï?¼Vìw¼&amp;ð?_x000C__x001F_Üg¾í?_x0002__x001D_¤=\î?cJdÕ_x001E_ê?§¶¯:ë?á:_x000E_¨ð?ª_x000B_fÓè?W£_x000B_Uï?£1L_x0007__x000B_Xð?_x0003__x0004_§´GÁüUò?_x001B_|_x0011_× wî?8E8³W_x0018_ñ?|Ôº0´ë?®TR½µüð?æáíåÚHñ?äªb#íò?ð²çD_x0010_ç?ÝÏ}í_x0002_ê?k_x000D__x0014_ð?æ_x0011_pkî?Ñv³Ôí?!Ù_x0016_L7ð?Þë|,6ñ?OØGÙ%ì?ÀË¤$Ë=ì?Ë94Çañ?_x000B_3:@ö2ï?Ì_x0013__x0006_ÈLfí?¹_x001B_@¦ #î?Aê©Íïî?/pß[_x000D_ó?bf)Í®é?-FÁ¶ó#ñ?FÃ#;£©ð?ÃÊ_x0010_âÀê?Ð8²5_x0014__x0001_ð?PÊX9ÒÛñ?=á0£Qùë?R_x001E_Îä_x0019_Yó?ä_x0005_5!ð?*ñ _x0001__x0003__x0004_éì?ý7_x0004_Ù_x001B_ï?ÅöÝºí?¢¼Üð¾¤ò?¼¾hé4ð?OÍögî?lÛ"£9õ?¡êBñ?_x0011_1¬Dí?áb²ú¤Zæ?]$k_x0004_ë_x000B_ñ?ÛãLÌÛð?@Æbëî[ò?Hð_6¤&lt;ï?_x0016_Î0_x001B_îî?¹_x0016_áÊjò?6_x001F_	n­Ãî?0)Ì_x0006_0_x0002_ï?Ñ¶&lt;ê9 ð?0i§íî?þP&lt;!#7ï?âÍpÄ®ð?~î¬»ñ?$ð¬T_x0017_×é?ðÚ_x000F_¾@·ñ?&lt;puU_x000C_"ï?ÏÕ7Äfüí?¶p¢D_ñ?ésHÌÊð?õ`zþL¦ì?¶-?(ó?'.Ùqyð?_x0002__x0004_¢ÚæÒDñ?jtaSÚÌë?×qiè;Mï?,XëHÃî?÷aí³Ýð?0µ(ÐÊî?2Ì[¼rçî?XõxeðCð?u&lt;Ñ.ð?¤ßü6_x0018_ì?_x001C_ï5þ´ï?ÛÊu¾^ë?T%ïð?ò_x0008_ÙÐOð?óVÓÕ6Õë?ßÌHÊ_x0006_íí?+_x0010_¶féöð?_x0001_8ëF`ê?a*_x0001_wXñ?&gt;h_x0004_Ñ=_x000F_ò?ü£É©ßJð?Õä®Íü/ï?î+vµTì?_x001C_6°ªWï?¦Z_x001B_wbnð?¨Ð¥à&gt;è?Ú_x001B__x0003__x0019__x0018_ð?ùGí?µxdÕpÄñ?3F|þüì?eáLÔí?ª_x0006_)X_x0001__x0003_þí?_x0014_}¤ë	ð?¢ù¨óì?ÜpyD¼Ðì?É¬õ"á_x001E_ñ?_x000D_n*_x001D__x0019_ð?ëá¾_x001F_Îzð?üÍ_x001F_(­	î?ø±MÊð?©²ÿ6øï?ºNjÕ`Wñ?©ì¼Ù#^ð?¶Ãê@æî?Ð_x0015_íÏ¥ò?îChÐ_x0012_Âò?-KR!k_x0013_ï?_x0002_*§t:aï?_x000D_Ïxá_x000F__ë?Èd2:añ?£ì¾õ}Çð?øNïUx;ì?PË/Bíì?6;4o=ð?nÚÔ_x0012_\ó?³áUÁê?`ÿ+î?'«Æmúõð?a_x000B_Ý`$Mê?*_x0012__x0013__x0008_5òí?L _x000F_º±ç?'Â[ØÜÄì?£_x000B_$fÒï?_x0001__x0003_äD_x0008__x001B_=eð?M_x0015_¢|Tñ?ô{e_x0016_ì?xy_x001A_;þê?ÃÉz¯_x001D_ôî?6¹´­¾ò?I)_x001F_Û_x001C_pð?Í_x000F_w&lt;ð?©_x0003_ý_x000F_úî?~â-Õ\Wð?t¤LâÜî?~äá+[`ï?hq"C_x0016_ë?úªæSî?ò ·èÌðí?_x0002_ø_pÐí?©INÖ´¨ð?H&lt;Ô_x000C_Óê?¹K_x0015_ñ­î?ÀÑR¸_=ò? _x001D_vAò?¤.^võð?å?)]_x000D_î?_x0014_§¤µ-qï?·.XaÝ@ñ?¬Hå¯ªð?iáÃ¿_x0019_Æð?p@_x0017_³ò?ÖðÚzèé?Ê¸2vuCï?1á¿WÕï?ð|_x0007_&gt;_x0002__x0004__x0018_ï?_x0015_¡ÛüOí?s_x0002__x000F_=}ê?F­	_x000E__x001A_	î?_x001D_àô_x001F_Wõí?_x0013_Þztê~í?R_x000C_Or2Fæ?¼s8.í?6ÆÙÃÝñ?ü«¥,ï?´æ_x0002_Ð+ð?²_x000E_Í&gt;k#ñ?E{\©(ï?	+XÒÞÞð?NeC_x000E_ÏÁî?" _x000E_Í£î?PaCmëò?záäúcï?	O_x0003_Lzí?òö$i?_x0001_ï?_x0016_Ï£_x000C_ñ?:_x0008_íCºëò?Â_x000D__x001F_¡Ãöñ?z±í+_x001F_«ð?+í#ñ^_x001F_ó? lUBð?¢Øw í?_x0017__x0006__x001E_Y(ñ?´±#Fcð?gßÛ÷7ï?mk__x0019_J²ð?_x0003_¢¥3Úò?_x0001__x0002_ü÷=¡ð?H¶æYPØî?nDAÆï?IÇ¹¾Õð?f3_x000F_Óïë?\Öw{;¶é?ºÁ_x0005_±Þeñ?|"¤.9ýî?_x000C_6q¡hÜï?-ËËDìCó?úo_x0019_'W_x0002_í?&amp;[»ê_x0010__x0006_ñ?_x0006_¡RÄMéí?Þ·_x0019_Ø_x001C_î?ü¨lÓ|î?Ô_x0012_û½_x0016_hï?Vsz¸«`ñ?Å1ù_x0017_Ýð?=ö_x0010_dSuñ?,¢Ìa·0î?Ï"_x0008_¬_x0011_ð?B_x000E_9&amp;_x0006_Iï?¤`tkA¬ì?úráê?ÚçÝÅàñ?ã²&gt;ñÜCî?,:_x001D_p7Lñ?_x0012_L£²ü_ó?Ý;²ÛFÒí?Q&lt;6}¼ð?u\ù?Åmë?¥¦&lt;_x001A__x0002__x0003_ùÐñ?û×ÝÌQò?b_x001C_Éð?_££E;î?a_x0012_ ÅÇqì?íË,Óð?ý_x001B__x0005_0mÁò?ñ `Á´Íð?ö_x0005_61_x0005_]í?_x0017_@_x000D_ÎÞ5ò?K,Úa£ñ?eÝ_x001E_Úë?ci&lt;ê?û¸²_x001F_éê?_x0017_g~ì_x0006_ð?ºÍl_x0010_ï?²Ìv16ð?ÜÀj&amp;ð?j:f©pð?_x0012_HÔ=T`ð?7òz_x001E_ð?ê}Z_x0008_ì?ÿ0a«üì?û´¤_x000B_QPî?ê^R_x0005_¾ñ?s,Uò+Jð?¦_x0010_o~_x0015_xð?2ªfÚøî?£_x0001_#*_x0003__x0004_ï?!_x0012_k'Âð?Ì|_x0011_[iò?_x0001__x0011_»tï?_x0002__x0004_ÌÓ_x0003_Hvð?ÙÝÊwî?_x0007_éL¹í¿ð?Ãînv%`í?ÞÅLgyñ?&gt;ækQr&amp;ï?øNÎ!ñ?_x0003__x000B_à,lJð?¢Fò_x0012_õî?'Ó_x0013__x001F__x0012_mì?æ©Ó_x0001__x001D__x000B_í?I_x0002__x0013_âÃLî?K£hváñ?×!	_x0015_!ÿì?Õ;à_x000D_?hñ?oÂ}¶ñ?D_x000B_Cbñ?ó_x0011__x000D_lLë?ãê_x0012_löî?¼úaÆ4ºì?|hóÖHð?yìmogéð?ÐÞG_î?C_x0003_Iß_x000B_¸í?^4:_x001A_æì?L1_x0008_*Sì?i«%§î?4Ã¢_x0013_pñï?½!#µI ò?_x0018__x0017_(¨¹ðî?@M_x0001_É­÷ð?_x000B_­®ß_x0001__x0002_m_x0001_î?ÔHC43×ë?)³2&gt;â+î?&lt;Q_x0005__x0014_à~ð?ÃtæÓð?_x0011__x0017_Î_x000C_åë?­Ñ%Dð?ýÓ?ã_x001A_î?Òò_x0018_Mí?á60£{}í?_x001E_Ïa_x0003_­í?_x000B_[!Ç(úò?_x000E_0Ç_x001B__x000E_eì?bÖ¿Ã_x0004_îð?ÙØ_x0001_V_x001B_ð?ñgí?èBâj§ð?_x000B_³_x0007_Úð?±âÈ]÷áï?%Í}{§í?6_x0006_ý¬Úð?»&lt;»×ÂYè?ØûÆ±uñ?X_x0016_À¦Wì?_x0018_^d(õð?_3sÿtî?_x000B_xkõpí?5&lt;ê_x0004_)î?&gt;êwì?	^_x0011_ãú î?_x0003_\3_x000D_gð?[Üî?_x0007__x0008_´]Ôøeî?BÔåôð?&lt;Iµl¼è?/&gt;1ò_x0007_ùõ?_x0004_¹R7¹0ñ?Ä_x000C_H#åÉì?"FaC*Fî?_x0012__x0005_r·_x0006_ûì?I/&amp;5DÌë?Ðª­"nð?)H_x0003__x0011__x0012__x0013_í?Çv_x001B_tuñ?Ï­_x0008__x000E_Åí?%Å_x0001_*ð?±^M¡épñ?Dd_x0002_ë_x0017_?ñ?^UÙ_x0005_äñò?FòFüá_x001E_ë?2_x0005_É¼êVñ?rC²¢î?_x001C_äéÓ_x0001_ò?_x0006_Lh;Ëð?~ÖíSm;ð?,¶SñI/ò?"ñ_x0007_³jÿð?­Ö´òÀ_x000F_ð?!£ý¿ï?|ÒÍkq"ò?©;_x0007_&amp;ë?,_x0016_ÇHÑñ?r_x001C_ÊÔTð?&gt;¤Þ=_x0003__x0005_·î?V5_x0001_U_x000E_-ñ?_x0002_^Ù÷Að?ÖÒ-§¼_x0012_î?`ûwº¸ÿî?*Ð6í?ÔBñhú÷ñ?T¤CÀÌÈì?_x0016_­p_x0019_{_x0011_î?_x001F_ÚuÈ_x0005_Rì?|_x000C_(_x000C_,±î?_x0015_pe:¯Fì?x_x0003_ÖÏÕñ?e*Qçºòì?&lt;.k_x001C_ÊRí?®_x0001_¹¿ñ?_x001C_øµhñ?ÌM_x000C_Æ_x000C_Ãñ?ñ¬Ë_x0003_:ó?_x000E__x0013_@iì?_x0007__x0019__x0004__x0019_ë?ìëf_x000C_äí?ñëýÝoªê?V·_x0014_±*oï?ø_x000E_Ã_x0018_%ð?iÝ¶|	¾ë?BÆK_x000F__x0011_âð?;ï"J9$í?ËD,¶©î?F_x0018_µJë?DDeùïð?ì_x001C_K_x001D_ùÖì?_x0003__x0004__x000B__x0005_ð$ð?Nh_x001D__x001B_âï?¬G]êö_x0016_ñ?m5Q_x000D_ð?Eêeö_x000F_xñ?Vqèýê?N12_x0015_çí?tD_x001B__x000F_/wñ?úÖß_x001D_6Rî?_x0015_TÓ¦ÓVð?©Ó@eÌÇï?GU_x0002_ê-ð?¦oa_x001D_éï?yÛfÆ°ô?'\¯Ýzî?=QÒ=_x0006_²ñ?'ÃêNºíí?³? hµð?´¾_x001B_dbþé?JíBj¦_x000C_ë?E_x000F_¬_x0016__x0019_ð?~Ù_x001C_ªrò?1_x0012__x001E_´¸8î?ú¥_x000D_þ&gt;ó?*ØÔ_x000E_¥_x000E_í?ü2|Ì½ùï?´íþòò?A_x001C_·¥¤{ë?àYk_x0001_é?Ê_x0014_&amp;ó$ñ?£»uóké?Oî8O_x0001__x0004_½Èð?É^­ëí?ÄÇR&gt;uï?ÀQð?u_x0003_¶|.ð?ªÿL)ð?vQ&lt;þî?hÖÅõ_x0002_½ñ?_x0006__x0015_Pùë?æ_x0005_è°="ð?VePôÐî?â®_x0003_¬@ê?¢Íú®y"ñ?	_è­Ù0í?ëG§7qñ?_x0006_ÂWg"¿ð?'M³,ò?&lt; *Itð?p_x0006_6Çì?xÙRoÕËð?0_)Ñð?W`rur_x000E_ê?Ù0_x0002_4ñ?Ýº_x0004_	ï?_x000F_C^?_x0005_ô?ÿB)KÝñ?Ùe¾ß+Íì?[ù¿_x0013_êÓî?j¨0m(ì?¢År_x001F_ìñ?\_x0015_Ê»8í?þô¦R¼î?_x0001__x0002_¬¯G&amp;§ì?ÒQ(ö@ë?sì_x001E_C,ð?_x000D_A"þØGñ? ÈÆ¿Ê_x0010_í?xJEö*í?å³ï¹cï?`&lt;_x0017_üÊò?£ôÊ_x001B_að?`¯F¨Rð?iÒ·ÊÒ*î?¤¢¸¿ç?|_x0016_.{Ïì?y_x0002_PmGí?¾Ë_x0002_:·î?k3ks²æð?ô¥_x000E_Þ.[ñ?öoT{«ð?¥=ï¹í?X_x000B_Ð,gî?äÖ«:xê?çÑ_x001D_õR¿ñ?Ö_x001F__x000D__x000C_¨@ñ?z @cñ?Ú´´jHnï?eÀã8î?Ü_x0019_Ô_x0003_¦"ï?mXñäá3ð?ÄØÉÝªóî?_x001E_îXeôýñ?A??ÇãÎì?)%n½_x0001__x0002_ZVñ?1ôµ³_x0015__x0015_ò?²øÑÉ&lt;¾ð?âÑà58ì?T½NHõì?0_x001B_OUöï?a,CüÝZð?Íj|_x000C_ðjí?5ëxû¡î?Ü-ëb_x001A_:ï?Û_x0003_ø«pî?6Quvsñ?65ÊTyñ?Î_x0007_¦'6ð?í_x0007_wî?bÄ_x0017_N_x0014__x001B_ñ?Jå_x0017_}ñ?ÁÉx_x000E_ÔÓñ?±ìå é?k®.ÄÊ´ï?â_x000D__x0018_Fñ?Ñ_x001F_}	ï?®Ïð8ì?&lt;­­ßòñ?*~Óëó?V¨ã_x001D_\ñ?h]_x001F_mGï?Å_x0004__x000B_ÈÞï?2³Ä¯*"ñ?P_x0010_Ò%Oñ?_x0012_ºßW5ï?¡Õ[3ñ?_x0002__x0003_õU_x0008_Þ_x0006_ñ?ÏIW_x000F_.7í?_ÛX­Ö2í?_x0019_	{íµì?Ç¥¬3_x0006_ð?#ºLÌ;ð?Exë¶_x0004__x0012_ð?KãOWYkò?§Ç)Åjð?eµ¾Ïæï?ÉõçM´_x0004_ï?µ¦ISÓî?áRRnå4ï?SÚÚY"ð?6x_x001E_ä Kï?ç_x0012_ÅKí?kuR_x0004_Uî?# a»Åí?9[¹-8àë?¼üáú]ò?_x001B_ePåô^î? r+õZ¤î?ºê¢_x000D__x0001_ó?qªÇÞí?;ï_x0015_eÝ/ð?_x0010_Ö'&gt;_x0005_'ë?ZØF_x001C_V'ð?»_x000B_½e=îï?;C_x000E_Ðfò?&amp;7Æ6u1ê?Ò3Jþèð?q0ê_x000C__x0002__x0006_Úìî?üòF:Õ_x0015_ð?Ö!j_x0007_ò=ï?Þéø©Kàð?µO__x0005_Eüë?%_x0006_½hò©ï?éWñ?½§G_x001A_ð?®¾Ï_x0018_î?a[¯»ºÇð?'¯I,Pð?ãxo_x001A__x0001_:ë?ÒaÂåÊí?_x0005_×ní¨lï?·)©§ñ?u_x001E__x0016_lX~ð?ß{Þ^aò?­ýÅ#,_x001A_ð?Ç_x0003_õ_x0015_ñ?v._x0005_ØOì?_x000C_[ð:_x0014_ï?þ¯û_x0017_E»í?_x000C_oH_x000D_©ì?¿.¨Ácñ?ÓeH³ñð?¶!fn^èì?zÔKI_x0010__x0015_ì?ip.DñÉð?ô¹1ÿ_x0010_ð?ÑPºx$ùð?yYã_x0013_ð?_x0004_b¨Ñ¢Þó?_x0001__x0003__x0012_øÇr®ñ?¦Âl!Ò9î?.-VèÇñ?N±'p,.ð?T¬V	LÞï?¬"|=_x0008_ð?I_x0019_ Yî?õ9K¬M^ï?Ýû\Y_x0003_ó?ÐÌ²RXrî?_x000C_`W|í?ëçTN7ñ?Otý`Lñ?°öÍkñ?ï?_x001E_^º¨Ì(ñ?_x000B_¿_x001D_=Bñ?}ÓR:_x000B_ð?ê¸­ßY3ð?rÒCxò?:_x001F_ãJÉð?VðBé¤ê?_x0017__x000F_A/ì?ì_x0010_Ú Øæñ?¦EÙ&amp;`'é?sZ¢_x0002__x001C_ò?+Â_x0017__x0016_Â_x0018_ñ?_x0001_2^v(ùñ?÷?ø%Îð?R9Æ4çÅî?ÁûoFð?ÐáÕÎíð?Ôü_x000C_ _x0001__x0003_¬ë?5Àµâï?)mû¯Êñ?Ã`ËY_x0015_î?&lt;D4_x0008__x0014_ð?ZÒd2ºÊì?þýä_x0017_&amp;ñ?¬MèÃñ?þ¶gªoÈï?Ã_x0008_:&lt;ñ?+_x001B_ùûî?ºÃóW_x0002_ð?­_x000D_ãÚu_x001A_é?²T _x001D_ï?_x000C_-_x001F__x000C_ï?|àWÅöë?D¦øû¸ð?2.ôN"î?_x0008_U¯lCÜî?_x0018__x0019_ùúWÙê?`®#ñ?ÌâþÂò?&gt;²_x001C_'A¡ð?_x0018_ðä_x0011_Gò?KÜÿ_x000B_Íï?_x0010_ÊîPsÃì?­_x0019_2­¶jñ?!'ù´ßð?º"aÃï?ÿ_x0015_-_x0018_ð?¾&gt;@ÙÉrð?W$(ò?_x0004__x000B_¾ó_x000B__x0006_mî?(ñ_x001F_ábí?6Éâ&amp;C_x0007_ï?K½g*ð?_x000F_DÚÿÊð?öM²õó_x000C_í?pÏ_x0019_xcî?Êçè~.ò?©_x0008_Ò¤_x0002_ï?Q_x000C_­7ï?ºÓwé¤mî?ê®K½´îï?ÙëÆ­_x0003_-ó?_x0005_ÇÕ_x0001_ñ?­8Ó£:¯ð?_x0004_R-VYë?Ý&gt;sBÆºñ?-W_x0006__x0011_Äñ?áã¯Æí?ÛJF&lt;ñ?`_x0005_ü_x0010_î?¼ÚÍÌ_x001A_íï?L¦Y*_x0008_Xï?´_ãB_x0002_î?ºJ#	lñ?_x000B_ 0Rfëí?6Ö!fú;ò?&gt;ó±_x0017_«ßñ?|?åö;;ð?4 _x001D_#'ð?d2ØÝ	Öî?JÞ_x0004__x0005_G}ò?üü ©0ð?»WjÇþï?wÓæìEÓò?zàS&lt;¾ñ?@boÎ.Óñ?D_x0011_éâX¹ð?B_x0001_w~ò?åçÀë¢ð?om_x0004_ë«_x0006_ñ?BÛòïÞò?TF_%ï?_x001C__x0014_q9¼ð?hÂ_x0011_p³î?¾@	ý.ð?_x0005_Â¢ý8ï?µ_x0017_Qù@¶ê?lý¨_x0002__x0001_ñ?ÎîÛ¡_x001C_ï?-öM5í?OGÎ7_x0008_ó?|¬KL_x0019_í?µl]cC`ì?.@Ï_x000E__x001D_ò?Õ ¬J.ñ?$nÇ[-åî?_x0014_w©sæé?_x0010_§Cûí?øHÑ_x000E_ò?ÅYD½¸ð?ìxêÊ¡ì?¯Ü_x0003_;+_x0011_ï?_x0002__x0003_¥úïÔuò??V¤X3ýí?·_x000C_Ð|¤&amp;ñ? A)ë?üT+sê?_x0006_L&lt;Åªí?ê#Uçþð?X6º­k_x001E_ë?KKU_x0019_ï?xsv¡¨è?áDÌíñ?ü¼ÖWÛ-ñ?_x0016_h_x0002_¡çí?¾=`p_x0011_ð?_x0015_q}_x001D_óaò?Tâö©8ñ?ÿ°g¸ð?{_x0002_äø2ñ?¿¬F¿Õî?2@oN ë?~_x000F__x000E_EQí?Ó&lt;h¦¯ï?_x0001_ÓÀ'÷î?Ò_x0018_,x±ï? Ù¥ÓÖqð?_x0002_Î_x0016_PÄð?A¨Ä¤¼(ê?%½làô+ð?_x0002_^cgSÂð?9ïaL=_x000C_ï?&amp;ÂÝf_x0002_ýí?ÚJÞ_x0003__x0001__x0005__x0014_î?è_x0003_¾«1_x000F_ë?_x0002_tMð?&gt;_x001A_hõÈë?ä·uâí?¤%cøì?û_x0019_Åýâì?P³\qgð?©_x001C_Õ_x0004_¾_x0002_ò?Ì»Óúî_x0003_ë?_x0015_û»Û_x0006_%ï?d`k!P2ð?¾3¹:Ìð?|¯_x000D_¯&lt;í?fÆüï?¥²¦Lé?fËn½ñ?Â_x000E__x000B_ò§ð?##Vs_x0010_té?ÐK{½ _x000D_ð?_x0005_NJ½+í?ñ\Ì{ô3í?9²à_x001A__x0003_:ð?&lt;í_x0016__x0013__x0004__x001F_ñ?¤àâÊð?ú_x0006_D¥ZÐð?Ý&lt;naí?±_x000B__x0006_0ð?X!_x0004_aiï?¡¡·ß¢µñ?l¬e%_x0001_ì?d,º6-/è?_x0001__x0004_5³r_x0007_Ú»ð?VË_x0017_JQòï?î\Ã°t­ñ?3~_x0002_nDï?_x0002_føã	&gt;ñ?_x0018_ªÑ_x001F_)mî?=ñx)ð?6ËÚÊ÷ßì?×P-sÌð?k´Ù¼Öð?k_x0006_.WPÌï??òù_x0004_O¨î?X·oûfí?ïog¶òí?f_x000F_]ì«ë?ÑøH_x001C_³Mð?ä$°±Ùð?usò_x0004_Täò?£5ë3"0ò?iÑU_x000B_bó?§Ëð5_x0005_ð? ÉQayEï?Ë¢\¤8í?ø±nIað?_x0005_R_x000D_ÿ_x0017_í?_x001A_µ²¡Uçí?áÍi#­í?ðÜûøNÙé?dZ¼ø5_x000D_é?xS·Ó»_x0003_ð?|vXÜ}î?µ&amp;_x0003__x0006_gáð?1¶vÏó_x0016_ò?¹óê_x0006_Kñ?z®\³)ì?fnÆw¯_x0001_ï?ºÉÜd1ò?_x0006_â4s74î?dÁaúXï?IPçÁ_x0008_ñ?p_x0004_:éð?dHÈñÜï?®»ò&gt;ñ?f0£Åì?¹Oàì?ú!+_x001C_+,ð?´_x000D_Ä;Vî?_x0003_RâÇÂð?ñÄñ÷¯ñ?è_x0006_OÖ_x0002_Îñ?È_x000D_ÿ]'é?qj`{_x0005_î?Ñß/òì?À_x0001__x0013_³ñ?ò´eî?&lt;NuV_¢ð?ªBu/_x0003_ï?	A|'ãWò?Àë¿níë?(ï§Éõ_x001B_í?hæ_x000F_k_x0006_ï?Zî4nê?ÃØ6Ü:ò?_x0001__x0002_·_x000F__x001C_Êºyì?iÓG_x000D_«ñ?£_x0010_A6\ð?Tã+P!%ð?ï½º_x0010_MÖì?lÓ¦Kø¾ï?(âÐÍÝDï?³Ot6ï?Vì_x000F__x001D_W¢í?_x001C__x0001_íD¿Aò?Î_x0001_*Ñ\8ð?5¨"}_x0007_ð?MS_x001D__x0016_ôñ?_x0013_Ì5Òí?Q¸d¦e8ï?_x0010_´ÿÆï?ÙÚ"ù_x000E_­ð?_x0018_2_x000B_iK~î?¥ã_x0012_ï?iøPíú*ë?	h\Ðxví?¬7ÎHo_x0001_ð?$_x001F_F¬_x0017_ð?ãP5uövò?Æt®îÌî?5XEÞê_x0003_ð?6k»_x0017_Lð?xÍÏ©_x000E_}î?_x000E_¨ý_x001B_µë?²­F.ê?øé ýçð?Ò¸_x0001__x0003_\Çó?6¡2×?ð?Ð_x0017__x0007__x0014_BÁí?_x0014__x0017_ífãXï?	RÄâ_x0002_î?wH&lt;³¸ð?øßï?ïE¦S	ï?¨ëýÜÎNð?dõíÚñ?Ï4ê1)ñ?_x0002_õ£Øð?L.a_x0019_ð?¡t{Ü_x0010_î?¯ÈY¹î?Íá:'úí?Z_x0019_ú@Öð?±è&amp;_x0003_Øð?çöù]Ùtð?ê_x001A__x0011_*h³ð?_x0014_¡;N_x0003_}ñ?þô5;4qî?Õ!Ç7_x000D__x0019_ñ?Fû§_x0008_bñ?` _x0013_ìï?îÇu_x0001_òô?_x0001_m¦Äó è?3ÊúR*Kì?tRT_x000C_µqî?_x0013_$¾_x0001__x001A_ñ?8Ü¦í_x0014_ï?Õ	}P½í?_x0001__x0003__x0008_0OÏßð?þ{_x0011_k2Nð?0í­O·cð?«aØv_x0002_õñ?6Ï_x0014_H­¶ò?@_x0014_2Fcò?°4&gt;_ð?_x0006__x0017_;_x001F_T_x000B_ô?Oÿ_x001E__x0017_qð?®0¢VnWò?ÈK_x0002_e_x000E_±ð?ÝQËUPÆì?Nm_x0003_6íQï?ÑèÈ7º+ò?lFÛ(bÀñ?&lt;Ð¶Ã±®ë?=ÑÕ_x0010_ÿñ?¸¿?Dñ?WÆ³ü3ï?N_x0010_.ÃBì?´u_x0013__x0003_âð?gÉ.§t{î?_x0004_£¯¸7¤î?¯Ú½PÏ¦ð?b_x001C_¹KUÓì?J¨æq_x001D_Pñ?ìO~$¤Òð?,}_x0005_ºð?×³=ª¯êî? &lt;këÊûï?îï_x0011_në?§Ò³_x0003__x0004_-Çî?½_x0016_JnÔî?%'ú^äð?Ç{yÙTí?û_x0015_Mqú,ð?{b~^aå?_x0014__x0008_&gt;¨=_x0002_ó?2`§Â	ë?&lt;þY_x001C_mIñ?Vá5ª_x0017_ñ?Æj¸â÷0ñ?¼Døµ_x0007_ë?9» £0í?»_x0010_F&gt;òUï?¹ºXÆ_x000F_î?%¢¦xÑí?¢Ò9_x001F_J_x0001_ò?¤/É»yð?_x001D_-1_x0011_°ð?_x001D_ù2Ö¯î?_x000C_Õæx}é?Hn1§ï?¿T©2ñ?¼m_x0002_?}ï?adÞÎØ_x0006_ñ?7à¾&gt;8ô?¹À_x0005_Îö³ð?_x0018_ýâLÞë?J_x0019_ÇLÑÜñ?Ù2'îlð?±îÔÝqDò?Ó/_x0019_D_x001A_~ó?_x0002__x0003_¬_x000C_¾`Nñ?[ïæ_x0016_ñ_x0011_ì?_x001D_çàº^ð?_x001B_îOdï?c°,~vò?_x0011_¿ïyõáî?dj¥Øï?=_x000D_Vúxñ?_x0005_ÇEEØ_x0012_ï?×å1U _x0017_ï?¨Úü_x0001_ÈVî?DNkes^î?ÊÒ_x0006__x0012_qÎì?_x0001_ãßcxÍð?×ãN×[ò?X£±ì_x0017_jð?}ÊäiVdñ?U¶{'ñ?±m7tBÉñ?_x0006_ ÍÓSKï?i*üEØì?­H_x0014_[ í?nnÜaSií?1³¼_x0013_¾ì?¸F_­Pð?ó_x0007_ëµï?Ý7m_x000B_	/ï?4Kç^ðñ?q{E_x0012_øsî?÷ÅyÛzòñ?P%ö5ñ?t]_x000C__x0016__x0002__x0003_q¡ñ?av§ÇLþë?IÚ3Ûî?0_x0002_9æGHð?r_x0010_¤kåÍî?³òëì?Ø_x0001_ì_x001F_ßYñ?éò=­ð?&amp;ª&lt;)Eí?_x0010_-±0èî?ù×â1Që?§kÎ-_x0013_ë?BÅ±¹Æî?5ì_x0004__x000C_µÚï?l©_x001F_²_x0013_Sð?²gíh_x0016_¢ê?×lá¥_x001D_¸î?9iÚ_x0015_Rë?_x0016_K_x0010_ªìDð?´Ù_x0019_	Åò?òT_x0015_óçç?&lt;ødÖ_x0018_§ê?¬_x000C_wÒcí?èð&gt;©&lt;«ï?ùZÌÕØÔð?H½&gt;&lt;¨ î?8&lt;Ø_x000B_%Âñ?´6_x0001__x001C__x0016_ï?hÏ¦3Uë?_x001D_¡_x0017_¡_x001A_ò?èi¸_x0003_îí?_x0002_þ(JÃï?_x0002__x0006_À¶Z ï?ZÍL_x0017_ê?ºo8ò¶çì?üoîÂÎ7ò?_x000D_GIbÒªì?£`ßñ_x0019_í?ê´_x0001_.í?Þ_x001E_¬ëð?ú0 _x001A_í?ç¸T_x0003_¬í?\gX+Òñ?¢_x0014_\ÆSò?5_x0017_åQ5_x0011_í?_x001D_~éÝëð?c_x001B_}Ý._x0019_ë?è±Ö²ðÑê?_x000F_+B;Ë_x0018_ð?å²^)'î?`ðm ,ò?g_x0005_í.r_x0012_ñ?@ä&gt;½_x001D_vð?é±_x0018_7¨_x0018_ñ?&amp;{_x000F_:Ó×î?H&gt;¡Éï?ß0"ï?¡.&lt;=ºî?_x0004__x001F_íãKÛï?_x0008_ë$Öä?_x0006_ìëS[ì?ù.ÍAì?ä¼Àìó?hûõ_x0003__x0004_ð	ì?¶	_x0012_S/ð?_x001D_FHQÒ_x0019_ò?ÒÍÏWí?_x0011_&amp;êRñ?8Ù_x001E_É|ò?@ðhù_x001A_í?ÉDY¬)ð?½31Õ²Lð?}oöjÙð?dµIdeê?r5_x0008_÷-Èð?C3þEgqð?©8w¢Káì?¦;·_x001A_ánó?}ÛÐpÎî?Y÷_x0016__x000B__x001D__x000F_í?ì_x001D_AÎçî?ðXkFXì?$&gt;_x0006_Ûåë?;SA5£'ï?îÑ¾ìsð?¨ø_x0017_óþ&gt;ë? (k4¤_x0011_í?0_x0001__x0002_Hï?MÅrB_x0008_%ë?6b_x000D_³Ü°ê?eÃ_x000E_î?æÄºÑð?_x000F_%	_x0013_G_x001A_ñ?ºÖ[Ïnfð?MS«¥ø­ñ?_x0001__x0002_kØ_x0007_¼y_x0010_ñ?Â{_x001C_%ì?þ_x0003_,,_x0007_ð?_x0010_u&gt;éîéí?_x0019_ÇhÓð³î?m©¡Ìð?ÏQOR¸ñ?ÿB=£²ñ?_x001C__~Ä9zñ?_x001C_Í_x0002__x0004_=ñ?$T_x000E_kúî?¶\N¿ôê?_x0019_âr-ìî??q`ªë?6YÒb¶Íï?Ü_x0014_ZÖµ)í?¯Iñ?ÜpMñ?5O¹'-ñ?,¡3B9_x0001_í?áüzjüì?°Ú_x0002_¼ê?O!?Lêð?_x001C_J_x0012_ä%ôñ?³¨m.jð?ÀXÆÑäsò?0_x000F_zeÎ_x0005_ì?ëX5älð?ÇWZTØ¤ï?_x0004_ýc'x¨ï?_x0003_Ê+0R}î? a_x001A_^_x0001__x0004_÷]ì?d±FI°õí?Am_x0013_Íí?÷_x0005_å¤-_x0002_î?¡(xkñ?«Kw_x001D_¯[ð?Èì­;'ì?.è#_x0001_­î?Ç®°ürßð?_x0016_Àý!uªï?½hó|ÔÙì?Á_x0003_1_x0016_Õ_x001E_î?®_x0002_òð?ÔEP[_x0010_ë?¶ÙyÎI¦ò?ä*~°hí?s²­§æî?ô:û_x0008_Éàë?j_¿ð?ì×\&lt;Ñ´ñ?/_x0017_v4Iqê?á$¨Ó_î?&lt;Ü#zCò?núRP:qî?xB_x000B_ßC3ï?Ä¨W_x0019_·ð?(Ü¸"Mxï?_x001A_`ü_x0004_(ð?Éo_x000F_ébð?¡_x0012_4ÂXñ?·_x0019_Gÿñ?ªc(_x0018_9Íð?_x0001__x0003_²_x0003_&amp;E:ò?o©G_x001E_ÈÜí?î=~¡Oñ?¿ªà8Á#ò?5ÊPEßcì?yã_x0007__x0002_ ñ?£`¡/Û_x0012_ì?¡@Ù¹ñ?ï_x0015_|_x0018_5£ñ??	_x000F_)Pî?_x0019_¾äûMÏñ?ØûéUoð?!Ó_x001C_ãÝï?Éç«iê?|Um_x0002_±@ð?Ï_x000E_Ýj [ï?­_ü_x0008_ï?éU_x001D_:&gt;.ï?_x0003_%í%Öï?8tHû_x0015_Pë?f_x0008_«ãLð?_x0005__x0013_%¨fð?ÓY]æî?3K=èY ñ?òÕç_x001A_+ï?©ËÛ_x0015__x0017__x000E_ñ?DB-¦¿ì?iI@_x0019_ü_x001E_ð?_x001D_8_x0010_+¾¥ð?ªL\©k_x000C_ð?jO=_x0003_ë?¨ø_x001F__x0001__x0004_gï?;OLkòë?º¨e$ð?BîKì?_x001C_=g9³ð?É_x0011_rö¨_x0002_ñ?0ÜO^^rì?ÙGUQÆè?&lt;¡°)ñ?æÓ=ß?í?8;¢_¨üï?C_x0012_3e¯Öî?TL_x0003_Jëð?§VúFüì?ü´ÈÏñ?òö­4_x0005_ªí?ðä¯&gt;¦ï?©Ð_x001C_í?ß_x000C_Aôð?ÄPj6àTò?¿Ü?oî?C_x0007_ )Æó?xÜÿÜIî?§xÛn&lt;ò? £ÃbÀåî?À½Êêê?&amp;3f_x001E__x001B_üë?_x001E_¡ÉÉTþî?i"d_x0018_ï?RæÉãù_x0015_ò?A&amp;^_x0012_²Ëò?na_x0007_Å¡2ñ?_x0003__x0004_û_x000E_L4}ð?boON åñ?mÈ»ûÉï?§$Ã)_x0006_Ñé?_x0018_èçj._x0003_ë?¬ôªZkë?_x0002_BÉÙtZï?¾Y¼ñ¸Ñð?^Õ_x000F_ãyí?.½TUü±í?Û_x0015_ËÓí?¤¹Q¾Ð_x000C_ñ?G5êvá"ð?$=Ñ±¼ë?¡ _x0001_Ùsð?-+ªè_x000B__x0004_ð?_x0016_vÆ¥_x0018_=î?À_x0011_Ôr_x0017__x000C_í?êÙ!]ÞZë?ÿÐvöÿò?ñ%|9-ë?å×4TÏqñ?ó§¥_x0010_ð?_x0017_ _x001A_Û1ì?Í¢_x001D_c±²ð?ÃÔZ9ì?©±_x0008_'­ì?Àäp¢_x0001_Õï?o±E_x000B__x001F_ví?dTÑ_x000E__x0014_Úñ?_¼]ëéñ?ÝX_x0011__x0004__x0005_Ü¿ë?_x000E_[¿Çýè?Ò_x0011_È_x0005_¶äì?.%_x000F_Ð!Åð?Z,«_x0012_ó_x0004_î?r#Q_x0014__x0002_&lt;ï? =ä2ð?øz4_x000C_Fï?k+W'q³ï?+5)½Bï?_x0002_§_x001B_¾û3ë?§U[¾«ñê?ÆáßBoë?z_x0001__ò\ï?A`¾ÜÉî?À®çr³ì?ñæ2ì4*î?¦é/îë?¹bDa²äð?(7!5;ò?!_x000F__x001A__x000C_´dó?2t#Ç÷_x0003_ñ?±tâ£V1ï?6_x0011_é_x0019_A¸í?ý_x000B_rGçï?1¾2¤Dõó?#åüÓæáò?=òmÀ]ï?²cË¤òwí?R_x000B__x000B_Aî?D¨ª9ñ?_x0003__x0006_ËÅÒó?_x0001__x0003_`TTB_x0005_ë?¯&gt;ëzü+ò?p&gt;ó}ð?hë{$]ëî?ûá¯àÜXð?BR¯×{ïï?¼Ç)Ç,ò?_x0004_®îÚï?pU}`Ïï? H7ã-í?|VÁ_x0002_B&amp;ò?ÙÇTÖ8yî?òÿ_x0007_Zñ?Ô³_x001F_bð?$hz»?_x001C_ò?Ö±p7Lð?îù¬5¯î?y9¬pQð?«l÷_x0018_`&lt;ñ?#]SºÉ`ë?sÅ5|Óñ?¡	ôìw%ð?äeö Ôñ?Üúse(rñ?¶ÚRW&lt;Çñ?O¥_x0013_*kð?_x0008_å :ð?Ó}§(ð?Õì_x0008_õ%£í?2_x001A_"}O_x001F_ò?ñÑE_x001C_5ó?øwQ_x0001__x0002_Sð?×TáZÁï?_x0012_Oiégì?Y_x001E_ØPRð?C_x001C_è ó?,U£"4@ð?6½_x001A_7l¯ó?«_x0011_n}Úè?ÇÕµC±øì?`_x0014_ë?èb¯"Åò?_x0016_F_x001E_Û&lt;ì?à®'/_x0016_«î?Jè_x0005_ò?gA_x0007_×ñ?\ú$ôÉ_x0001_ï?É¯­ÛÂ_x0004_ð?%C·Zq$ñ?äLo¦Ìï?ê½²Ã4î?ÖùÄ©±ë?«©õWl+ì?N¼6érî?a_x0012_"D¿zì?÷&lt;&lt;íùAí?~_x001D_ñTañ?ö9 G_x001E__x0008_ñ?¯jàì?_x0002__x0015_ÿ\a&gt;ñ?_jJÒdð?P­]s«ë?©_x0014_ã¼í?_x0002__x0004_añ_x0004_l«ñ?_x001E_&lt;Sçâð?·®	s5ñ?5ÚH²Ãð?¿ Õ_x0006_Äì?RÅ_x001F_Üñ?7_x001E_ë½ð?E_x0004_v?_x0005_­ò?Jãù4N}ñ?_x0012_^jð? µ^Uð?äVÀ ññ?8øÉ|ì?éA_p_x0014_Úï?³½«Æÿï?7_x0010_PØÆï?j_x0001_"ú=ò?ãtÈ¡æë?yè5ÿEí?	-©zÈì?î_x001C_I_x0003_Rí?e:åT_x0004_ì?;_x0015_5Ûèíê?Lúá_x000B_Üí?+,èÁg&amp;ñ?yØ_x0016_,ï?¼XÂÎ__x001D_ò?ø¶_x001D_Ûéî?6ÁÐË£¡í?H®æù:ï?B¶G_x001E_î?Å_x000F_o_x0002__x0004_Ó_x000B_í?2ñ_x001C_Vð?kºärt_x0003_ó?´ßß_x000B_3ð?PÕî³FÇð?@_x0002_}®óë?üóF_x0007_¬ë?³k,äcê?û)_x0005_(oò?ÝÀ5qô?Â4¡%_x0001_í?±_x0007_Ï\næñ?_x000E_mWNx_x0018_ð?_x0012_k#W¢ï?	_x001B_ÊhL²í?Eåz§ïì?Û«àÞ_x000D_fï?$ªg_x0004_ò?dQ²Lýç?e_x000C_Áì|ð?N4_x0001_@ÒÅï?/ã_x0001_Ií?k°öòzî?_x0011_ïþØvñ?!Ìý`ôð?Ê_x0016_@_x0005_Iï?f³_x001C_°º;ð?Ò¶î_x001C_âï?©¦_x001B_w_x0006_	ð?8_x000C_*ÿ_x0014_¯ñ?ÅÜ_x0008_úÊ=ð?»ñ¦¿ó?_x0001__x0002_\XqÒñ?_x0007_È*_x0019_T©ô?¯_x0012_¬ð?~ÐSqË)ï?é;Ä½Å-ð?óé9bãð?¹pËøñ?¢P_x0019_ÓÖ3í?ó_x001C_Ñ®Eì? Dåar¡ì?N!¥ù´_x0005_é?¾mÉÄ_x0017_zò?¾,skuöð?úuI_x0013_ÏÛî?$û#ÕäÇð?öqìÒÒ?ñ?¿oÖÔó?N­§Ä¸µð?Ûöü`moñ?ÓÂeØOï?¿þ$­gñ?¹9¹3_x000D_µò?´w?_x001F_ð?_x0008_!~ãî?_x0003_AàI_x000E_ð?Aíú&lt;_x0001_ï?_x0016__x001E_|7wç?7_x0004_éð²ð?_x0013_x8îZEì?as_x0007_Xð?ô_x0010_´]Z½ð?QíÁ_x0001__x0002_£3ð?_x0011__x0007_ÿÄ7Xð?7·_x000B_U8ò?%Ô¹Dpÿí?DÇvl¡ð?í¦	ð¦èë?Î¢V_x0019_áÙî?ø"¡ñ?ëÆ_x000C_ù½ð?Ýê_x0015_¿_x000D_Rñ?[Ák±åò?³_x000B_Ä-äð?Xâ¥]}Ûí?»_x0001_gÕÎ#ð?pÜÌ·í?_x0012_1{)ì_x0005_í?+:5ë_x001C_nï?YFtrñ?u_x0006_å Hð?¥¶Zd_x0010_ó?¶_x0011__x0014__x0014_ñ?ÂN*5Að?éP*#_x0010_µñ?ç#Q§_x0003_î?e_x001E_§¨fñ?sú\Ëø¤ð?1:Á_x0005_@í?´L5älºô?¡¦gàêIí?Âõ_x001D_±_x000E_ð?õÆ®v»ì?_x0004_F2®bÄï?_x0001__x0002_Ê2_x0012_Üòð?ÔJy_x0005_Vð?ÙPîu´ð?É_x000C_j 7ð?V_x000F_ÇÆÕ_x0017_ð?ù_x0010_ñê&gt;í?2£sg¢æí?Oi:­ê_x001E_ï?ò·)vørð?7g&amp;Åí?\+\	Yñ?,+1_x001A_`Æð?]_x0002_ºx4°ò?º=¤r!=í?hì¡ì_x0015_ïí?M^äÜüð?m×$Á»Ùñ?îù&lt;oºé?:¤_x000D_í_x0001_ñ?Ì'»°xùñ?-é:÷'ßê?_x000B__x0006_bº)î?qgúæñ?¸ÅÓónLî?ñ±R_x0006_\í?4êè¥_x0005_ð?ª6f_x0012_ÉÕì?ß`vñô?l=b¦ð?_x000D_°5X,óð?af|öò?_x001F_Þ_x001F_@_x0001__x0005_í?T&gt;¦º_Ïñ?ØÄÎÎ¢óí?²Á¸9ð?Å_x0002_dC"_x000F_ñ?·¤¯Ï¨åð?_x000D_ëA¡ _x0004_ñ?è¸;Uî?_x0008_Kk¢:í?_x0016_¨ëûß_x0005_ò?_x001B_¢ñç÷è?î8åQ«Xð?_x001B__x000D__x000B__x0002_.ð?_x0012_¯aL_x0002_ò?_x0003_åx_+ð?tzÄK_x0006_ñ?ñì]_x0016_ñ?C?_x000E_zE;ï?/_x0010_CêÁ_x001A_ð?ÊbÍ.Öï?_x001F_Üãs_x0001_Ûð?¢S¤jì?ì_x0010_I_x0017_ìê?RmÜkQdð?_x0018_Ì:Pßè?ÛRl{É»ï?^_x0004_W#âë?ps_x0005__x0002_Øqò?"J?ôè_x0008_î?ßoËúbî?©l¾èñ?h¬ºùú_x001B_ð?_x0001__x0003__x0015_÷Éa_x000B_ð?P_x000C_rp_x0019_ó?üá;pí?_x0014_EÿWl-î?Æ¾K¥*ñ?@ò¸£Ì"í?[¤|_x000D_Õð? 7_x000E_ËÓpð?ù_x0014_p¡3ì?Êä_x0019__x000F__x001C_Ôð?_x0014_y¯òfNì?°wd«~mñ?µ_x0002_k_x0013_'1ð?_x001F__x0018_{_x0003_]_x001D_í?ÜÅ	ªªªî?è_x0005_éëï?¤Ï¦õ¦ð?j#;F,ñ?F,_x0003_Õð?éÍÚµìð?9ã._x0008_Òñ?_x0001_XÒñ?_x0019_0QANò?bÞå_x0005_¾"ñ?_x000D_u?à÷sñ?Ç_x0005_Ï\_x001D_|ì?ñß6äíyñ?ô_x0007_¦æôì?¡!Ñ©Gî?¬û3jêñ?eÌkwì?ú`AG_x0001__x0002_á_x0004_ñ?"v^¨Â=í?ÈªJPñ?iM`¦_x0015_ó?Ùo!_x001A_M ð?./¨w_x0015_î?D£P¦µÔé?é¹¯OdMì?}émçDXé?{.NÄêî?fú«Gf)ê?á!*q|ìð?°Ö_x001F_ìð?ÙÓ_x0012_]U¾ì?A_x0015__x001C_áí?-Â&gt;`#í?Þ¿v_x0017_í?Wß!Hëð?r³è_x0007__x0010_Éð?\_x001F_6[Qò?ÙRGÈî?_x001F_Së1­\ì?_x0008_1&gt;ñ?r_x0011_+¦w&amp;í?f¹êH«ó?@n1Vð?_x0006_QHÆR×ñ?6ÔÇéu@ì?I}2Ñí?ù_x0001_u`½êë?Pê8Gð?^_x000C_tHAï?_x0001__x0004_.rÒ3úýí?ãÁ_x001F_Õî?¼tÃr_x001B_ó?Âç_x000E_6Kní?Rs_x001C_bð?{¤­¸_x0017_ë?ã¿*vßñ?DkÚ­!ñ?_x0002_«NHfÙï?7ðP5­ï?/ M½Þî?fÌ#l"Bð?e;½õá¥ñ?×ÕÝI¿ò?ô0_x0008_wñ?._x0002__+Këï?î­_x0003_P6ð?h9_x0007_Zb­ï?4ø]tR7ò?ÊÃk­Càð?ÿKçóñð?7À¤_x0012_æð?_x0012__x0001_©´±ò?ñØkëWqñ?Ò_x0018_	í?_x001D_më¢æ?sJ_x001E_ùÕð?úÔ_x000B__x000E_ï?"î`Å;_x0008_ë?_x001B_ÕfÛ_x000B_ð? ôUWLñ?ÃÜXà_x0001__x0002_7Eñ??,ö'êð?JÙÛ«ÀÀï?â±f¼üð?_x0004_arð_x0006__x001E_ñ?EÊm±L¨ñ?¡Þ`_×!í?Éßnï?ÓÜaluð?`=Îäì?ý+ôXí?F_x0017__x001C_tÞð?ªCêÊ;Cò?_x000D_pÃVéûï?_ê_x001D_7_x0006_¤í?\)	×:ç?&amp;²Äwûùð?ª½Ï_x001B_Fî?_x0019_~ÊÁì?ÜÂK_x0002_c_x0015_ð?R9Ìq+ð?¾¤_x0002_¨_x0006_@ð?4_x0008_Åï#_í?éið?îcP_x001D_!ï?µQºµ%9î?øÂ_x0019_z$Ìò?_x0017_2ÛßHÄæ?´e¡ðWzð?÷Ün_x0008_d¤ð?Þ%YVAê?ç½rgÊìñ?_x0001__x0002_òý9Ò´ì?ÆÙÍ9êµð?`?S£ñ?fö¹_x0006__x001E_(ñ?.ðªm_x001E_ëë?kÀ_x000C_²,í?¿rô_x001D_jdð?ÈÖÄº_x001C_ó?M0~-ûð?¨_x0017_vA`î?½7ÓÉ[´è?ò®ñ_x000D_~ñ?ºÛ/ÆÝî?`ÞG_x000E_ñ?_x001C_&gt;_x0019_x|ï?;@¢_x001B_óí?9"ÈFÓñ?»Ê½Hcì?0_x000E_¡Ssbò?_x0011_Æ{Ûï?![_x001A_ÓDó?:ò_x001A_äñ?ùQUmÐ_x0012_ò?_x0002_¼[è¼_x001B_ð?ñ¼_x0010_Ñìð?,¤_x0007_ÎËºð?;_x0008__x0015_,ñ?²N£_x0016_hYî?þAm ñ?!ð°_x0010_Yð?0?ý=Ñð?\?Ïn_x0001__x0003_|»ð?lL"ýPâí?/DEr{ñ?L¬º6ñ?_x0010_ºñ¾Ùí?=¼*ýñ?£c#H/¯ð?¥Þ¶ùÍ_x001E_ð?_x0013_%©½ð?NZÒÌ_x000B_ò?S\ùâ_x001B_ýë?J:§&amp;ð?7=ç)yï?ºP(Ñnîó?HCH_x0013_ò?Ð»Ç­_x0012_Ýò?_x0014_6xñ5_x0012_ó?j_x000F_åÚ&amp;ï?©7+ô-í?ÿAIÃ¡ð?\q&gt;Ø_x001C_Þí?Òbådí?w° ê?n;Á¶Íñ?¤'×Ü¾ð?&gt;_x0016_7Rñtí?Ââ½R³ï?ÿçj_x0002_¾ð?CüIðkì?áÑïó9ñ?&lt;-@&gt;ªï?Yq]àð?_x0001__x0002_°`1K´ñ?ç_x0011_M_x0014_4Gî?=KµÓÝøì?Q³R&gt;E«ï?_x0019_àöU¹ñ?ó1äbï?|¯Ï¸gî?_x0007_é¶¬Äñ?¹ôýoÂï?)Ññ·ð?k2TïÑî?ßvâ gó?¼±~5¯_x0018_î?Ý	Õô?_x001B_k_x0010_¼_x0008_í?uíÆKèï?	ý[Æ	ñ?rÅÈÎ`_x000B_î?_x0016_¥îÐ_x0019_ò?­"ë,_x0010_ýî?Hgò±ôð?Æ_x0012_olï?ý_x0014__x0014_ëÜð?D_x001C_È2+ò?ªY}é9ò?xý]nuçñ?´±xß%ñ?_x0008__x000B_¡ï_x0004_ð?Ü$îD/mò?Ì½_x0017_Ö"ð?ëÄîË_Øò?v%?_x0002__x0005_fXò?_x0013_yz_x0003_%tó?¤_x0016__ðµê?¿(M®½ò?eYA´Ærñ?z÷¿hæï?ÈÁÊ/ò?Bö_x0001_-_x0015_í?_x0014_ÕÀbÄÈí?*¢7_x001B_Fñ?&lt;óá_x0012_Ð$ê?^íyº_x001F_ð?W'Ûc_/ð?u Õn_x001B_{ï?çÞ ÌLó?7Ó¬S/=ð?Å±ñ_x0010_@î?a¥_x000E_-_x0008_9ò?p_x000C_f_x000E__x0015_ñ?¸_x0001_r?Çýó?óVvY°Åð?ÿf@½ð?ú^¤_x0005_ùDò?_x0005__x0008_1¥3sð?J_x000B_$oîð?Ö¸_x000F_¸0ì?¶_x0005_ç_x0006_ò?UGV¸ûýð?·KàQï?{_x0019_.°_x0004_ð?BZ_x0006_¤_x0004_ì?Óâ_x0012_ûä ð?_x0006_	écÂ_x0012_Íí?Hñ(Îßé?ÁËäþTPñ?_x0004__x000B_äÊ^ð?Â_x0010_hx¨£ë?_x0006__x000B_×ññ?Ø£=|_x001A__x000C_ð?_x001D_NîöCqò?_x0004_1T¹_x0016_øð?ºçÒv¿Yì?D5_x000F_&amp;_x0016_lò?_x0004__x0001_/§ò?Úù&gt;Égò?ö_x0002_(_x0003_ñ?_$Þ_x001F__x0013_¼ð?'_x0005_z5ì?Ê¯k4	ñ?FçÒàóï?_x0012_äC_x0007__x000D_!ï?Zë5 }_x0018_ó?¯õ&amp;+ò?×Fm4ò?y´£Zî?_x0011_Â.G³ì?¢½®_x001E_ñ?Js_x0014__x0008_oÛî?_x001B_AW_x0015_äë?a&amp;_x0008_o_x001F_í?!;JrNï?_~n¶_x0003_ï?_x001C_	:¬ë?nÒ_x000E_°_x0001__x000B_ÚÄî?_x001E_»hÙÂí?_x0015_Ï]_x0014_T~ì?_x0010__x0005_g_x0010__x0018_ò?HuqÀxñ?ýÀaÐ§ì?r­j*O1ð?N&lt;oñ6]î?\_x0008_Ð KGê?_x000B_LJ4_&lt;î?úx¨L	è?Òç&gt;Úí?*_x0016_Ê³Ù_x0007_ñ?nxÊ)fî?_Ö_x001F_H_x0003_Gð?Ø¦²MÀî?\ýr_x0002_Ð_x0011_ñ?ÀæP_x001E__x000F_Ðí?tHÓdÉò?{Æ»&gt;Ñvï? wp_x0004_=_x000C_î?_x001E_.õ:öñ?µµ$!ô?^â§gï?èíàN%î?¯é_x0006_¾î?Ð¤Ú|ó?_x0018_¾_x0016_Gûð?aÊ¹O'óï?þ®D³_x0014_0ó?d]¤!ð@é?Z4"ï?_x0002__x0003__{#ÎßFò?Ë[_x000F_Ñ_x000F_Vî?Þ¨VâBï?Êßc¨_x000E_ì?¼âôÆEò?òKÞ·ï?x_y%_x000C_üñ?UìM"è?pïÑZãè?ÕMð_x0010_Pªî?6;ò·ÆÖð?Õ_x001D_&lt;&lt;[ñ?BÍ¼"=_x001B_ð?_x000F_?¶O ò?Ô?ÈÔ^_x0018_ð?K6Ö_x0013_À[ð?Æ½)øï?Øß]»®7î?B_x000B_ßA­@ë?_x0003_þîw+ñ?boäÝUñ?¡ÔL8¤ñ?_x0016_ú6*ð?cp_x0018_?´ðè?ý_x0001_,Ô]_x001C_î?#_x0011_¶ç¬ñ?+'=Ç|ï?B§_x0017_(oðî?Ô_x001A__x001F_\%ó?Ôò=dÆï?ÛXú4ð?`z&amp;_x0002__x0003_ã$î?5_x001F_ÞÛy_x0004_ð?cÐÊl&gt;_x0001_ð?Ø²ÁX2jò?yß=_x0005__x001B_#ð?¼_x0010_w^5öð?Æ´³Ú¢êì?Þf«_x0016_ï?½C¶2Ë`ð?YãE;m¼î?2_x0008_Sa_x0005_Iñ?s?Íýiæê?ù_x001E__x000C_ýÚ¢ò?Æ:Kð?òW4_x000B_ï?T\	Óbåì?á	Îfñ?_x0001_?nYê?!»_x0006_Ôñ? _x0015_ÏÒ_x001E_ì?D¯_x0015_¡äê?.eÉÝé?ÂÀ~³~ò?!_x0011_¢¢?_x0005_í?_x0005_UúSXì?ßÂþ©_x0004_Üð?_x0002_¶CSï?_x0015_B}eg¤ï?Ê©ADSQî?í_x0008_#«_x0007_5ñ?&gt;Sè_x0016_ê?¾¶0¢dð?_x0001__x0002_0)_x001E_/Bð?6L_ÝZí?µ|Yð?_x0001_yÇfhì?_x0002_Â¤®è_x001B_ê?¹8_-ëî?ÿI7î?NÈD¹ë?¸ VÙ_x000D_bð?BGz_x0012_¼ó?eñ8Úô_x0006_ò?ôÓò,_x0016_¹ï?&amp;=­ÿ0ì?G_x0001_KNcÓï?æ?rr*ó?_x001E_&lt;?îLTï?Aú_x0008_ÖÒ_x000D_ð?_x001D_Tè®Gí?h[=:í?õ_x0016_k÷&lt;ì?T&amp;]êôgê?_x000F__x0016_ä_x0006_9kó?f{1_x0019_Éî?cù²êtDñ?´Î_x0017_&lt;q_x001B_ò?7cëÎð?:_x0003_#É´Oó?:p9IÒð?0®_x000B_8_x0002_Iç?_x0004_Ü_x001A_Þ_x0016_eð?Ù_x0006_èÙASò?S_x0018_P_x0001__x0005_¯¿í?ce e~Îí?¢÷ø#_x0001_yî?¤z[_x0003__x001F_Ôç?èH_x0002_:üñ?brÆG4ï?ÍhKßø¶ó?s4fÞ¥Õï?¢9û?ò?ºyÆ´F_x0017_ñ?¶ßQ_x0004_Öò?$+(lªÑò?ÍM5m_x0012_ ì?VÖ-9ù"ñ?²ùì_x000C_/ò?mòy~xTó?p¸Ázaì?Î_x0012__x0003_6*_x001F_ò?Äð±0Zºð?ÏÂì¡Hï?áªD²lô?ðzÍmñ?7Z/qî?Yò_x0004_D _x000D_ï?Ü_x0017_ð_x0002__x001F_¯ê?¹Ë_x0015_¶¦í?ý¢_x0010_6àí?w/62é?_x001F_ãzÇð?p½&lt;§ð?r_x0001_Ï_x0001__x001C_ëé?Ïß_x0006__x0010_ò?_x0004__x0008_AÈ_x0007__x000B_Þìð? Äô_x000B_Lýò?_x0011_Á¡$y±ð?_x000D_o0áh³ë?_x0011_wClê?#Ò_x0002_*2ð?`n_x001A_ç6äì?@o¿i;ð?_x000D_7¦î_x0018_%ë?üæTl_x0015_ð?_x0005_X&amp;_x000E_í?sõ_x0007__x0019_F#ò?_x0005_rÙ®}«ê?g_x0018_i7×.ð?Lá^ÊÒí?qhè¨_x000C_ð?Ã¾?jCï?ï_x0017_¨5´iî?#ÛtXò?&lt;9Í½çó?_x0013_¸_x0006_g 2ñ?ä´b´-ì?f+w¶_x0018_î?Ò_x001C_g,ªò?M_x0001_;n­Àñ?¯i¥&amp;8î?^k_x000C_.A(ò?(_x001D_ò÷Àñ?_x0003_(v_x0015_ð?è#süßIî?@Åñ=~£ð?_x0002_úãY_x0001__x0002_kñ??¿¯Ñ0_x001E_ð?·6J¨±í?_x001C_\å_x0006_#çì?¾©×p¾ê?2|"_x0002_äkí?3£Éè`ï?¡WJó+ßî?_x001E_c³_x0017__x000E_ð?@-,ZKò?^*«X²_x000C_î?óp#KÙï?~Øß¢_x001E_!ð?±·/~æ÷ì?nèîAñ?~_x0007_»údñ?xJ_x0002_JÈøï?Ã'¦Õó?Ûà:_x0006_)ð?ûoã}{ð?¨$s3±/ë?ëô÷&gt;_x001E_ò?x®&lt;nì?JPB¬ö¬ë?+Ûiþ%ð?fä!W:ï?T;ôÞ²î?À}v&gt;7ê?·áJÌx´î?³©m½Pñ?9÷_x0019_à0ï?êñ5_x000D_9ñ?_x0004__x0007_(73ÅCHì?þÅ¦lñ?èx]_x0006_ð?Î`kÄð_ñ?|ô%_x0005_A¬ñ?l£øâàç?ÙkG_x000E_q,ð?1kG~µï?(»ÜYà!ë?æE+þ_x0010_ñ?0â8â	_x000E_ò?_x0002_¼_x0004__x0012__x0005_±í?|6´ÁQñ?w'_x0001_®2ð?íjG0ñì?¡p_x0018_&gt;ï?5ÇnÁôí?QGqÓmoð?-ùðK)ð?ÀZ¦ïwï?uÇ.Ú&amp;í?óÂ~úÇí?;Öªòõì?­èÃ=s0ð?Î±f3_x0015_ê?TìÍrUð?&lt;_x0008_¤5n¨ì?L_x0003_K²*ò?d®Ù@íï?¤1_x000F_S²ñ?-£ÎÝÆ]ð?_x001B_r_x001B_'_x0001__x0002_ï*ð?]"·_x0012_0î?Vo[C°_x0019_ð?_x001B_æÐÊ¾ñ?2´-~Å5ñ?Ø+Ççþ1ð?_x0013_ã¢O:åñ?F!´T%ªð?ð¤÷',ì?&amp;MëÒ:ð?G§Ì¦Ó&lt;ï?®3WæMvð?®_x000E_,°ÏÜë?°\À_x000E_[ï?­qWÌdÞð?,_x001D_¨ë7ó?Öï^PÍÎð?_x001B_ô¶6âð?ºU»1Âeì?_x0017_Ô8Êÿð?&lt;`î_x0001_ð?_x0018_÷ÄñPî?µÆ_x001D_ïë? gÖ±¥Ëñ?à93&lt;Ôë?JêJ£ë?OD_x0004_Á­í?Vµ_x0012_µ#ñ?erLHß(ò?Iq¾Sòßê?R_x0011_G²üXì?óØ¿Ñ­·ò?_x0001__x0003_ªT_x0019_qì?ß»B×uvé?XzNýñ?8øÌåËò?G_x0002_î_x000E_Ìí?l0Û_x000D_Ëûé?n_x001F_úÌÈÊï?K_x001A_¾þ÷ó?8ríæì»ò?Èñëjï?_x0015_9_x0013__x0012_î?Î"ló5Àð?_x0007__¿8ð?¸4´_x001D_h®ñ?ö_x0012__x0004_ê]î?ºJ*4ÿ_x0002_ð?&amp;Ý¥éMð?÷_x001D_6Qï?_x0016_Í;Üð¡é?_x0007_4É_x0007_ò?¼tl¶ã"ô?&gt;Eõ"ì?&lt;lhZ×ò?©{_x000E_×ñ?ªKiï¢Eð?ÜÕ©_x0017_F\ñ?5IÚ_x0007__x0006_að?oGPRò? _x0010_Õ¸Ïî?_x0006_ÿÈ2_x0010_(ï?_x0018_OpçK[ð?d_x001A__x001D_³_x0005__x0006__x0019_Zð?*»R£$_x0016_ñ?ôê¨®ñ?Ì5Øàïñ?úÅQ_x001F_A0ô?¼_x000D_"5Zcð?_x0005_Êî_x0014__x001C_ò?¾_x0019_ø%Pï?_x0012_kÞzgò?_x0001_ëI_x0013_m0ñ?2;ÏÊ ñ?ôÔ_x0004_`%ô?^!=r`ì?LçèÌ_x0006__x0014_í?¶¾óíMò?TlÍ¢^ñ?=íV_x0003__x000D_àï?ÑxÔ()_ð?;rF5_x0013_¶ð?³Æ4Ó¢ê?É4_x0002_©þýð?zëÆßËì?ªQ8_x0018_ê?¦2pØ­Mï?_x0011_!âÃAï?PÐO?Ì'ò?6ÑÛ¶`ð?lÃdÆnñ?Ô¿?Tõñ?¿H.{_x0006_ë?0²_x001D_ Îmð?Ýô@C3Eî?_x0001__x0007_$ö*,Ýð?üç.,eï?-_x0007_yN_x001C_¤ì?Æ¤Uà¡ó?eô­ì?&gt;ê_x0016_óMTñ?_x000B__x000D_é÷Uê?ø¸uCñ?¦ó%°7üê?N¾a;/ñ?0&lt;lsù_x0008_ó?Ê O×îmð?¼G_x0002_«zð?]Ä£ðÜ	ñ?ð_x0015_f7í&gt;í?4@_x0004__x0002_÷ñ?_x000E_M/ÔC_x0019_ñ?rª_x0003_uÂöí?_x001C_¾_x0006_¾fï?ÈªØgñ?{Ü_x0005__x0002_-Yç?xriÎò?¦8³kiñ?ô_x0001_Øj]_x001F_î?ó_x000B__x000C_ºxð?_x0014_Já\ð?µüDêñ?ðÅ3øÒë? _x000D_Àè¸ñ?Ô·Bùé?líÞ½ä?|Ò©T_x0002__x0004_J_x0013_ì?QÓlpýð?^£S_x0002__x0006_åï?Ð3Å¥±µë?i0£0ò?úkÇÌrð?_x0003_÷_x000D_æÊµò?7i0Ô_x001F_Ùì?Á¥QÖiî?Q ÛRtõë?_x0018_±NX@ò?´(g+	ãï?¿a¦é§ï?A¢b»KVð?é_x000D_w 6ò?_x0006_áÃrãûå?\|ÞQFìî?&lt;×ùÝ_x000E_ñ?æ-í¡áLñ?+)ÒÈNâì?LÝ?|è2ì?_x0004_1òu`ð?¤e\_x0006_rç?.}»í¦ñ?ÐrL_x001B__x0001_Çí?Ò´y2ò?Û) ^ðì?)_x001B__x0013_[_x0013_ð?Yû÷ùtßí?èÖÚ	yò?;VøôZñ?rV	^ñ?_x0001__x0003_rTpyDAî?_x0002_±ðõÚØë?ýÔ79êoê?Zwz£&lt;ì?JõdBÁñ?_x0016_FÖ¹tSè?Å¸/Ô_x0016_ïì?f°øÌkñ?ø_x0005_0Üñ?{n_x0002_2ì?f«m¯X®ï?TÙ_x001B_£_x0013_Lí?bÇX°ð_x000D_ï?.|ÀBbè?E|Âèdeñ?Ï9V_ñ?l-V_x0007__x0005_ê?&lt;_x0005_¥4Fúï?_x000D_ khjì?\¹þ&gt;"ó?º=G_x0015_ãËî?;kÁ$þøð?÷PSäpVð?z¨ôÓÎ1ñ?É_x001E_ð2cZñ?6AþL­ð?mþcgâ_x000F_ñ?B­N«ë?_x0006_²U&lt;__x001F_ò?i{_x001E_9æ9ò?ti5÷³ê?Ú7_x0019_+_x0001__x0002_Ä¬ð?_x0014_'_x000C_àð_x0007_î?ØôªC}î?cÌôQð?¤ÊÝX_x0010_ñ?&lt;_x0013_°_x0012_¹í?ÔØ_x0002_©Nò?µÕöþ	Vñ?I]Yaî?'_x0017_¶	_x000E_î?VíühTØñ?¥UéK;ï?èu8_x0016_E¾í?\ppþ_x001B_ð?KGo²°_x0019_ð?ÇÈ4CÔî?*íAµw_x0005_ï?f³ùDDñ?&lt;MCÌ¥ï?Eð¡_x000D_Ò¦í?_x0003__x0001__x0001__x0003__x0001__x0001__x0003__x0001__x0001__x0003__x0001__x0001__x0003__x0001__x0001__x0003__x0001__x0001__x0003__x0001__x0001__x0003__x0001__x0001__x0003__x0001__x0001__x0003__x0001__x0001__x0003__x0001__x0001__x0003__x0001__x0001__x0003__x0001__x0001__x0003__x0001__x0001__x0003__x0001__x0001__x0003__x0001__x0001__x0003__x0001__x0001__x0003__x0001__x0001__x0003__x0001__x0001__x0003__x0001__x0001__x0003__x0001__x0001__x0003__x0001__x0001__x0003__x0001__x0001__x0003__x0001__x0001__x0001__x0002__x0003__x0001__x0001__x0003__x0001__x0001__x0003__x0001__x0001__x0003__x0001__x0001__x0003__x0001__x0001__x0003__x0001__x0001__x0003__x0001__x0001_ _x0003__x0001__x0001_¡_x0003__x0001__x0001_¢_x0003__x0001__x0001_£_x0003__x0001__x0001_¤_x0003__x0001__x0001_¥_x0003__x0001__x0001_¦_x0003__x0001__x0001_§_x0003__x0001__x0001_¨_x0003__x0001__x0001_©_x0003__x0001__x0001_ª_x0003__x0001__x0001_«_x0003__x0001__x0001_¬_x0003__x0001__x0001_­_x0003__x0001__x0001_®_x0003__x0001__x0001_¯_x0003__x0001__x0001_°_x0003__x0001__x0001_±_x0003__x0001__x0001_²_x0003__x0001__x0001_³_x0003__x0001__x0001_µ_x0003__x0001__x0001_ýÿÿÿ¶_x0003__x0001__x0001_·_x0003__x0001__x0001_¸_x0003__x0001__x0001_¹_x0003__x0001__x0001_º_x0003__x0001__x0001_»_x0003__x0001__x0001_¼_x0003__x0001__x0001_½_x0003__x0001__x0001_¾_x0003__x0001__x0001_¿_x0003__x0001__x0001_À_x0003__x0001__x0001_Á_x0003__x0001__x0001_Â_x0003__x0001__x0001_Ã_x0003__x0001__x0001_Ä_x0003__x0001__x0001_Å_x0003__x0001__x0001_Æ_x0003__x0001__x0001_Ç_x0003__x0001__x0001_È_x0003__x0001__x0001_É_x0003__x0001__x0001_Ê_x0003__x0001__x0001_Ë_x0003__x0001__x0001_Ì_x0003__x0001__x0001_Í_x0003__x0001__x0001_Î_x0003__x0001__x0001_Ï_x0003__x0001__x0001_Ð_x0003__x0001__x0001_Ñ_x0003__x0001__x0001_Ò_x0003__x0001__x0001_Ó_x0003__x0001__x0001_Ô_x0003__x0001__x0001_Õ_x0003__x0001__x0001_Ö_x0003__x0001__x0001_×_x0003__x0001__x0001__x0001__x0002_Ø_x0003__x0001__x0001_Ù_x0003__x0001__x0001_Ú_x0003__x0001__x0001_Û_x0003__x0001__x0001_Ü_x0003__x0001__x0001_Ý_x0003__x0001__x0001_Þ_x0003__x0001__x0001_ß_x0003__x0001__x0001_à_x0003__x0001__x0001_á_x0003__x0001__x0001_â_x0003__x0001__x0001_ã_x0003__x0001__x0001_ä_x0003__x0001__x0001_å_x0003__x0001__x0001_æ_x0003__x0001__x0001_ç_x0003__x0001__x0001_è_x0003__x0001__x0001_é_x0003__x0001__x0001_ê_x0003__x0001__x0001_ë_x0003__x0001__x0001_ì_x0003__x0001__x0001_í_x0003__x0001__x0001_î_x0003__x0001__x0001_ï_x0003__x0001__x0001_ð_x0003__x0001__x0001_ñ_x0003__x0001__x0001_ò_x0003__x0001__x0001_ó_x0003__x0001__x0001_ô_x0003__x0001__x0001_õ_x0003__x0001__x0001_ö_x0003__x0001__x0001_÷_x0003__x0001__x0001_ø_x0003__x0001__x0001_ù_x0003__x0001__x0001_ú_x0003__x0001__x0001_û_x0003__x0001__x0001_ü_x0003__x0001__x0001_ý_x0003__x0001__x0001_þ_x0003__x0001__x0001_ÿ_x0003__x0001__x0001__x0001__x0004__x0001__x0001_:Ò]heí?_x000E_mFrN&amp;ï?Nz¥Xbð?	8ô¿ÞEì?_x000D_Ñ®_x000F_ð?Ó@ÇAç?áÅþ`é¨ð?8("cùEê?í!¨H^ð?Îu_x001E_Ð=+î?ÐZ®Ñ&gt;Eò?_x0001__x0002_uV2_x0006_ñ?	,cu_x0014_Gê?6¯ãP"/í?ÓúÀ÷ï?»@-÷¬_x0019_ð? «_x0011_kÊñ?À¼_x0013__x000F_%_x0010_ï?×¨ËHÌð?Oà··çîì?xÁ óøãò?éÆE_x001C_óÎñ?)£Î_x0002_!ñ?Lµ8_x0016_ó?x¥ÞÀºÅç?/µ@£ñ?uÝ÷ñE&lt;ó?sq@vî?_x000F_'.¤nó?.èkQÙ`ñ?í:ô_x000D_v!ð?î1n_x0014_Jpñ?´_x000B__x0014__x000D__x0011_ ð?Ì_x0003_¾_x0003_Oñ?Ê08Ú ð?ëþ}z(=ñ?ªKFu}²ð?­ýº±_x000D_Ìñ?c»ÛÀ_x001A_ë?-_x0001_iS½$ð?¨*DEyªñ?\òua.ò?%¯_x0001__x0003__x000C_Pñ?_x000F__x0003__x0011_µ_x0002_ð?Í9#Ií?9)/A\§í?4Áw_x0008_ïï?M2¤n9Êî?»h_x0013_W#ð?ï{z8Ðí?k²#a_x000C_Íð?x/Rbó?áÊ {|Vð?ì9°êî?¢_x0012_&lt;Í¦_x001C_ð?ó¶ïEVð?QÜEIÇNñ?_x0013_{ðáUÁî?®Fþ_x000D_{ò?E_x000C_{#^Êí?uÅú_x001F__x0015_ð?£{1¬_x0004_4ñ?ÙS¨$_x0011_î?×ü_x0015_Íì?ÊöÑôí?rä¡ÖË2ò?ðWÒÃo·ò?³¿_x0010_&gt;_x001D_ñ?Kc'K_x0005_î?áõÞ÷Äñ?-Ls_x000B_ìÌî?.×B£jÜì?HÿôÙLë?cZ¡W¾ï?_x0001__x0004_ã_x0017__x0015__x001C_óAí?0°$eqò?aóV&gt;~ò?½Ù_x001C__x001F_éJï?_x000E__x0003_Y_x0004_Ãwî?@_x0012_Fäñ?.m¶ Ð$ê?_x0006_Ã_x0001_íàì?ÿû Ô]_x0019_ê? ftÔ%´ì?ëèÿm_x0006_ï?Ç Ï¸^Ýí?_x001B__x0016_zv#í?CÑöæ[$ð?ÙïìaÜî?a­_x0004_»Zõí?_x0005_l_x0012_Pï?âùÈ@Zî?Z_x0008__x000C_¨qËð?Õ_x0017_¶S:ò?¹&gt;ôÑ»ð?6½öÊ°àï?^%ç~Þï?çZÜ3wõò? m!_x0012_Áð?§p~§P¶ò?_x000D_h"´Éï?Þs¢fQò?¶=CèÍýì?É·_x0014__x0002_7ñ?¿?Ugï?Rûqê_x0001__x0005__x0017_!ï?h_±5ý­é?ZPUÛ_x001F_Ðë?üõQSì_x001F_ò?d¦vî?å_x0008_|&amp;4Üð?A_x001C_Â_x0008_àì?jÄåu6Âï?_x0015_®_x0002_ë_x001B_Ñð?_x0008_NÚÕqLî?âw@ÒÐî?¥¯ÄxÆ¹ð?©ÐäÍ£ð?è_x0008_þ©ß@ñ?²¢$_x000D_leë?Â§ç¿t:ð?&lt;_x0013_iM_x0005_ð?Y1ø½{ð?Òñ ñ?v&lt;Ðyï?/ª½0­Ið?/_x000F_À_x0004_Zpð?@}3¡ÿÎð?ñáPÀ^í?·_x0010__x000B_ÚÀÐí?W!4_x0003_]î?_x0010_î¿¦Édñ?n_x0019_¹á©oò?À#_x0005_w¸ï?_x001C_·,_x000D__x0017_|ñ?_x001F_ÇCwÑð?áQNáï?_x0002__x0006__x001E_å­8_x0001_ê?Tï1&amp;Vèé?Æ_x0003_[¡Pñ?i«~dÁ-è?_x0001_q_x0002_ûï?'_x0016__x0002_«G_x001A_ð?IåÍÙ$é?Só¬»_x001F_ï?_x001D_ß-_-î?]÷3È _x0006_ð?´A_x000C_ã¦_x000C_ð?î_x001B_~_x0019_6ñ?Ï8Ä5&amp;ï?Aµé¤Øò?Fè|_x0014_ó?òÛU'ï?Z_x0016_±ÔÊð?FAl_x001D_AFò?SWí)5ñ?°íqsÙð?¯IUû²ð?_x0018_,{/ð?ä.ÿ¥_x000B_ó?"ñb_x0004_yÁò?PÞÄ	_x000D_í?Íýã%ªJì?®R;:Ôí?u6±óè«ñ?ÿ({_x0006__x0005__x0004_ï?Y.Á)*Õî?Eo¦@òúé?NÈ[_x0005__x0007_òï?äñÑ¶_x0008_í?=+ädñ?á_x0004_b§*ð?ÉôÁ+ò?ð?G_x0006__x0005__x0013_Ú¡î?_x001E_aæ?Yê?6:IÈÅ0í?ðG§_x0008_zjð?På¹_x000D_"í?qï_x000B__x0018_º×ð?_x0003__x0017__x0019_Ôï?Aæ3_x0004_¥"ï?m_x0010_ÕOð?7_x0018_UN¡í?_x001D_5£©VQë?tó'_x0002_ò?Úa"ú_x0007_àï? ½a&lt;î?þD*ðñ?A=_x0008__x000B_%ï?1_x0013__x0015_Shð?©þÅE×í?Ws\_x000E_ë?m_x0012_åõï?µë6§ªì?_x0018_©¾ý_x0007_ñï?äg£ç6hî?_x0001_È à¬Hì? Ä_x0007_3í?CV~öL_x000B_ð?b\_x001D_5æið?_x0006__x0008_¿c¿C_x000D_ð?V±£_x0002__x0001_àî?¿·§õJ_x000C_î?cÕ#ñcñ?Û@`Ìyî?ÞçhPð?êÝ9_x0011_æð?y°¢_x0014__x001F_¥ñ?¤_x0006_õ$ªð?§ßlù ¦ñ?nß8_x000F__x0003_î?ü@_x001D_ò-í?Jíf4Ó4ñ?*G=´$2ñ?ÉK=aÌí?ìU_x0007_×gï?ºúcö_x0004_ò?\A_x000E_µõ_x0006_ñ?&amp;§â(	ñ?_x001C_ÄT_x0002_î	í?Ö­õ\]Dð?_x000B_A;_x0007_Å­ò?óµ-R{]ï?_x001F_2ÎT²àð?£±nëùñ?_x001B_âlÔ_x0002_ð?©n2ägÑè?Â¹_x0017_m%[ð?§_x0018_^Þó?,p¿dó?°HXð?¡ß_x0005_\_x0002__x0003_ðºñ?P#£«¯ñ?4rO_x0003_øØè? _x000F_0Ö7ï?ª¾5#Íoé?ÑzeWîèê?_x0010_ÌîoS½í?º"_x0019_#°í?-Ì­w&amp;Sñ?Äð*ú¥_x000B_ð?J"~]«,ñ?ÇgR_x0008_Tï?±n._x0006_Ïî?íËYÿM_x0015_ð?âd:&amp;^ë?ò_x0019_¢ã_ð?ú_x000E_µíkï?+|º}EÖð?Ì8òNÓð?X_x0014_}$ÿé?ÝyþÎë?#×2_x000E_¥ð?_x0001_ytè?_x001D_RhWÈñ?yKR°£"î?_x0010_ý(ßìð?rÜi_Y¡ñ?á_x0005_ijÎí?;w4ò?#Ä_x0011_´PIí?¶ÿ_x000C_ªò?5IüWè?_x0001__x0002_ÄzÁÇ6í?å(Á[ªî?~_x0005_n·¿î?iJDyð? åc¨_x001B_Jî?1ÛL0ñ?ÎmNIMïí?¤èÓK8_ð?·_x0001_X±ÖÁë?¯_x0013_Ã_x0016__x0013_ð?!®jw(bð?d_x0012_çÐ_x0014_jï?nÄ»l[î?×··bQ#í?_x0001_Êß_x000D_·¹ò?_x0001_pèéÒí?p:y_x000B_ýî?\©õ^_x001D_ìð?¾{u9À:ì?ºC'­_ò?&gt;¡÷ådVî?Zëê²|_x0008_ì?_x0012_ùÉäEð?3iR²_x001B_Jí?ÂÂ_x001A_¸«%ð?_x0008_Aayeç?òÍËÙÓgð?_x0002_cä_x0008_ð?æz»YOî?¢Xë³çð?_x001F_$³zÇì?*ï4Ñ_x0001__x0002_1ûí?&gt;u_x000C_NFÂó?Np2Ì	!î?5vô7Dê?¯_x0004_úC%î?´§ÙZßì?Y§ä_x0017_ñ?Þ 1®ð?)_x001B_®mCñ?­îõ/zï?#¢B_x0019_²Üï?9VÖºýð?ëhfO»_x0014_ð?DvNzÎð?Ñ5÷úôð??z¨_x0014_ªuð?_x0012_óni_x0013_	ê?6?o"_x0015_ÿð?þ(*;î?Î;6Ú÷£ñ?_x001A_æþÐ_x0006_î?yAZ\(è?{õ_x0011_Äçñ?_x0015_þêÃ¦ð?_x0006_ðHêî?uË&amp;_x000B_`ê?1_x0005_ô_x001D__x0005_ðò?&amp;Îñ ð?N´'+ï?3_x0013_¿mÅÎñ?éMy}Oð?6_x001A__x0003_Ötñ?_x0006__x000B_Fr[_x0001_÷ ñ?$|Z8óò?+¨Íîî?¾èR}_x0012_öò? Þ_x0007_ÒDë?_x0008_mÇ_x0019_Nî?	JÎM&gt;ñ?`Â_x0018_MÜlë?T @ÇÔï?!UkÓ6ñ?¥ïhIî?ó-§_x001D_Ô î?üâX'Dæ?zæn&gt;³é?99v_x0007_(/ê?_x0018__x0013_ë¿_x000F_ï?lÐDUì?_x0014_¬+_x0002_´è?lÜ¿wQ_x001E_ó?¬_x0004_o$õì?!öb%NÃñ?ÜOê_x0013_áò?Së7æFí?L_x0019_ªÁí?Mycëzé?´Ø_x000B_£¹é?à_x0003_??fÏð? [B,=î?ëÊ÷ìåÙì?_x0010__x001F_¬!ð½ï?/_x0004__x0005_¡ñ?&lt;_K_x0004__x0005_1ì?_x0014_:4_x001E_í?îZÉ_Lð?)·Ùò?çJZQñ?ÀúÅÛýï?íR·9ì_x000F_ï?Ý3Â¯Æ¯ò?·z£(_x001D_Tñ?^xÆYð?¬pæ4¥ð?_x0010__x0001_{B_x0002_ð?{_x0013_bÁ¨ñ?æé%¦¼_x0016_ï?rxåz_x0003_ï?Jycï?*1_x0017_ZPò?àæ²õyïì?ÿÍ½ÒÞ}î?Î_x0014_µÐ_sð?"¿¡Hëê?_x0006_âd¢í?_x000C_të7ð?2_x000B__x001E_-³£ð?§'0ií?_x0013_QÂ1Sí?öG^e¨í?}.kÀð?cæ*Àt9ð?ôQáÎ_x0017_ºî?»Sy_x001C_éí?o#ø»WÙð?_x0001__x0002_F¸ð&amp;Aî?!ÑÁdyðê?±úçPí?ªL\Yáð?~ø·O7ò?æ_x001B_Ñpñ?_x0007_öèàyÛï?õ©]ëï?=§_x0007_Rø_x000E_ð?½'_x0005_Nó?Æ_x000E_æÂð?ðÜÓn_x001C_ßï?#ëBÕbð?_x0008_óÕ.ó?	ÃN_x0006__x0016_ð?Yklþèî?©9§Hlèð?q»Ã]5ð?Fäüµ_x0003_Ùñ?m²/¦Äò?_x000E_P¦xþDò?l~}ð?-ÊÐò´øñ?Ìa_x0018_" ë?áÏ¼þ,ê?_ge.þ&gt;í?»ia1µ.ð?ÀµOÖïçñ?p&lt;Õ%§ï?âåDÝ¼·ï?p¬`2¥,ð?¸_x001E_õÂ_x0003__x0004__x0003_xð?C_x000E__x001D_îð?L¬8?Tì?NÃ"Qàð?_x0007_W_®_x0010__x0006_ç?Ýr;êì?·h(txñ?Z¥ê_x0003_[Éí? rQºBMð?E_x0015_éÿ$î?Ö_x0018_'_x000B_pì?Ï¤@$_x0001_Øì?[z ºÖí?SQÓÄð?O_x000F_´!¿ð?¦HjJ4î?¨NÚz_x001F_ð?_x0018_	_x0004_i×ò?®kb&lt;_x000C_ð?/n¸^&gt;ì?(«`Fï?0_x0002__x0012_öÓð?·	gd^ñ?=È¡¥ãGï?_x001E__x0016_ë_x0007_Aí?l¡üßî?ÞGR¤_x000C_ê?Ýá_x0018_×/ï?Í{öF_x000E_í?_x001F__x0014_ÞgÇ_x0001_ï?Äø¨óp®ì?É)X}´ð?_x0001__x0005_È«§8ó?r_x0013_ÔQ[Xñ?òÅ_x001F_÷_x000E_þñ?u&lt;Ä_x001F_eï?ñ¸ _ï?µÏTS,î?_x0003_Þ~ ð?ß-¬ô9î?°b¡ï?H!;Õ§ò?4ÒF	EEî? ³¹)ññ?&amp;¡_x000D_yVèî?WÁ&lt;vð?÷=M_x0004__x001F_ñ?00\_x0005_ï?·iA_x0002_`ò?Æ,l°Wñ?_x001C_aÉ¥_x0006__x0008_ð?I{àrØë?½h_x0002_÷mî?à[°ov_x0006_ð?NÒ©Ùá"ò?5_x0003__x0011__x0011_ð?D_x001E_§ïOð?_x0001_h Zì?uâ-Hí]ñ?	F}£ìnð? à¬ßÒð?æ_x000E_7±í?u,HÂ¡ñ?_x0010_}^_x0001__x0006_~Bñ?b1Û[ïð?¶úh´¼ñ?âAºÔÜ_x0002_ì?_x0017_T _x0003_ÔÖï?ôrf_x0019_î?ÿ$ä_x0013_D¸ï?]I_x0002_þ`ì?S_x0013_w7+&amp;ð?A&amp;G'Ñë?_x001A_­^MxJí?Ç8íó_x000D_Nð?_x001A_ÏAããññ?R_x0017_Ì°«/í?0`_x0012__ûüï?_x0013__x0003_6ølðï?*À:·&lt;_x001C_î?k_x0007_A_x0012__x001E_Iè?Nq_x0008_Æ÷Tï?'_x0005_Ðl_x0019_èí?C°4,ñ?ÈÒÐ Cë?¥_x0003_/Å 9ï?ÌbI_x001E_=ð?È_x001A_@$Úë?Öð_x0014__x0010_î?9ÕÑåHî?_x0004_`_x000E_eì?-úsqù_x001D_é?_x0012_^Ëÿ&lt;ì?¼âÌí¨ï?Ê_x001D__x0008_8ÁMð?_x0002__x0004_f¬Do!ð?_x0017_Ïd%î?ç­T§&gt;ï?_x0002_LÝ_r½ï?(xý_x000B_Üñ?%æ_x0002_Qñ?¬ºÙ½_x001E_ñ?_x0007_ÏÎçvë?_x000C__x001F_íüÿÓð?_x001F_×«Ûcð?Íd¼¨ð?ÖW¾Gt_x0012_ò?´._x000B_ì?ÍÿÒ¡¦Eï?.¬_x000F_5Sæï?èlr`ñî?ö_äµ_x0011_ë?7_x0018_ÚÇ÷ò?Óµnu_x0001_ñ?9_x000B_éZÌkó?Ny[*DGí?_x0017_¤¹_x0010_3î??â_x0011_{&gt;ì? &amp;L7I@ð?_x0007_	Cÿï?²Â[£Îeí?¼úqs_x0012_ó?_x0018__x0016_&gt;ûð?&amp;_x0004_1³¨î?TL\È(ê?¦_x0003_ót6ñ?è_x000C_Î_x0004__x0002__x0003_Æ[î?!;=UPEï?O_x0012_N´êæð?D«_x0019_ñ_x001F_Òë?x0Ú._x0016_Dé?ë\_x0006_`þð?¢Á_x001A_$î?¹Óí_x0005_M_x0011_ð?B_!_x001E__x001F__x0012_ð?ÍÐòNFð?×H²_eò?ï_x001E_kÔWî?åÉyd?_x001A_ò?AÂ¾W×%í?¯wý:Ñð?A#TÎ©ð?ÜÓ²]uð?¹nüî_x0003_Øî?¿_x000B_,(ÒÃï?a_x0017_tð?¬V;þí?¡É8èò?0T_x0013_òçï?+ó*éð?´k_x0007__x000B_ùÊé?_x0017_õÔÇK_x0014_ì?/´ãt0	ó?¹{ê3_x0010_Yñ?8-_x0001_âT¦ë?_x0002_&gt;oEá_x0004_í?FÞÍÉÒï?øà_x001D_¯&gt;î?_x0001__x0003_¬¸«ü"qó?Cg9sºËñ?ÅU&lt;¥ið?_x0001__x0006_òò?ÑC_x0016_Õ=öð?_úMÐì?ÿ¢_x0010_ÈTì?i&lt;®_x0014_ñ? Ä4Q¤í?_x0005_4¶xÊIï?,	s_x0015_D¥ï?+WÎ&gt;Vñ?'ôÀ-÷Wð?ý¥|_x0014_À1ð?MM%_x001D__x000F_Ôò?­bXÎ:ò?®¹z)Fð?B÷¦Ñô?èl@5fî?_x000F__x0004_×®_x001C_*ñ?Î._x0018_âüEñ?3ÉÎôM°î?r(³RÕ_x000F_ò?_x0002_Þ¯_x001C_ÿèî?G¼ÍÂKð?Ó_x001A_õÆÊÙï?T½A_x0001_´Fë?_x001D_õ_x000C_r´ò?òÀÍhE}ë?uÒ+p.ë?Á!Hh·ô?J?Èâ_x0003__x0004_)Àñ?]6csGð?_x001C_y£_x000D_ú¦ñ?¯VcÆ?_x001A_ï?åk_x000F_¢ð?£ãJañ?%_x001A_¢þ_x0012_ùð?pÍèa6ð?/¬4©Uï?&gt;/ÑîIÉë?Y¢«Uê;ï?ãqE_x0006_c]ó?ë@t_x0001__x0011_ð?_x0001_J²î?Mß&gt;\ð?*á_x0001_K2Wî?_x000B_¨ù³Û¤ñ?ô_x0005_0ñ¨ñ?B$\Ç_x0004_ï?z_x0010_íD"Þî?_x0012__x001F_&lt;8pð?_x0005_?Ú_x0002__x0012_ûð?;_x0007_CVtí?DÒõêØ{í?ÂA÷_x0017_ì?ÚÊ2Èkî?§2cFy±ò?rê¬K'§ð?/Gª1ï?¤#_x0001_x!_x000C_ñ?_x0013_UÔñm÷ì?óZÑÕ!{ì?_x0001__x0002_¬§i2&gt;ó?ð_x0012_Ddð?µÁ}Sç	î?1SVí?_x001E_X&lt;áÄ1ì?É@UÌyì?çÜh'wë?Eÿêÿdí?Ä~	û_x0003_Sí?V~ÈUê?Ï_x000B_ÿ`ªµí?dæ?kØ¤ø"ð?ÇÌ$ò?9íÖc'Nñ?à·1_x0010_Þì?5"úó_x0008_oð?ðÙ½,ß-ï?Îv½©ÙÉð?8è+¤_x0014_ê?¡@Õv#ï?K´ó_x0004_H&gt;è?¾_x0014_ÀN bî?i5¢w=í?¬L__x001E_öñ?^âÌÝé?9á!î?_x0012_YG¯Æ_x001F_ð?_x0008_HQA_x001B__x0007_ò?d|0_x0015_Pð?É_x0014_¼_x001A_ò?__x0008__x0002__x0003_yDí?_x000B_%V4Üdð?Þ_x0001_©öì?­áÝ_x0011_6Eñ?PØ¾Í_x000F_ð?&gt;Ì¥Ðð?´\¶9í?C_x0007_Õ^ÝÊì?Y¦ÙïUóñ?ðGú¯ùñ?ö«F	î?_x0012_kµðnî?S^_x0010__x0010_ð?Ã%j?Ñwò?Èe%dZñ?íM¶_x001C_?ë?2ªÆÞ Ìñ?oºó]_x0019_ì?·S_x0013_zð?_x001F_Í_x001B_´¼_x0016_í?È½*±[ð? awôîï?À&amp;¤_x001F_Îöð?§D_x000B_-Gò?_OkóTñ?_x0014_ScÊ_x0016_Dñ?&amp;^e[Îíñ?øùºní?µºjUØìí?â³dÿ×ð?`À_x0019_,ë?Ç­PÚOlï?</t>
  </si>
  <si>
    <t>bd3067466afd10b901e931d75001ec6e_x0002__x0004_W¦_x0011_¤_uí?C8iáCí?_x0007_TÖ÷Dî?«þ¾¤)ð? b¨ï?täã¬7ð?õÀ¯d»$ï?*;íÓJíñ?w°¯Høð?}nÊk_x001F_jð?kÃt_x0003_zñ?k_x001C_B_x0015_	_x0013_ó?Ç½BXã_x0008_ñ?PÄ£Ú'nð?)¿»3jí?^}®xX·ð?³c×.í?/¼_x000C_?ñ?_x0016_H¢L´ê?|=_x0015_Çö£í?¼bHº³	ê?ju.\ùð?¨_x001F_¼_x000D_¥í?_x0006_&gt;&gt;¶í?lØ÷s_x001D_ð?_x001B__x0010_F¡Ôñ?5ÅÉ¥¤ë?²kÛY¤ò?^Þ¤ZÏ_x0005_ð?Ô_x0001_#ä¥"ñ?ÔÏû¼þûð?ÁJL£_x0005__x0007_cÔñ?_x0004_vI_x0005_Zrð?JÌz_x001B_jò?1Æõ_x0013_Ið?J_x000E_ªÚò?úCæy_x0011_ð?¬_x001F_¦ÿ_x000C_Lð?í _x0013_¸Ý_x0006_ï?ÍÒ)_x0010_zñ?._x0003_çÖ_x0019_Ýî?g³¾Pî?_x0002_xkè§ñ?·J.jí?"_x0011_:i]_x001A_ñ?òé½Þ}¥î?_x0003_'µöºë?®_x0001__x001F_ð?[è`®ò?v)Ê_x0014_í?¾y£:U)ò?g=»"©Ëð?_x000F__x0002_£¹Û}ï?_x0016_+dÎû­ê?_x001A__x001F_Ê½ë?ÁMé¶ï?ÑK²¤¸_x0016_ó?£å^_x000C_-{ó?_x001F_tZî?p_x001B_ º¾¬ó?Éqe,^@ò?hÑÜ_x0006_+ñ?Ý¹ï_x001B_(6ò?_x0001__x0002__x0001__x0001__x0011_;)"ð?_x0016_Ùg_x001B_ØÝô?"X/ªÈð?uÙ34Ü_x0005_ñ?±#SU×í?_x000D_:òM$_x0005_ñ?¹UµÒá_x0015_ò?îhyÒkNñ?L[FÍLðí?-ÃQ_x001B_Ò)î?UàÀËu)ð?_x0008_ü@e¹¥î?mC\BµFî?_x0018_ÀeÏÿñ?'[ fÏñ?~SDú»ì?t¶ÜoAî?ÉÉ%2àî?È°"Øzöð?_x0015_~ú¬L!ï?KS,M~ñ?©âÑ_x0015_M6ó?¸Ü·jòé?Wv_x001E_¥aò?Tfcm¿8ñ?éHHF#¦ð?ìEì@}Rñ?­tA_x000F_ð?RjÐ®«`ð?Þûjð?_x0006__x001E_Þå£ñ?ò1d_x0002__x0003_*4ð?_x0004_hgýô??ààÅïóñ?@Y_x0016_ÁhÊï? U_x0001_ñ ï?Îè¸O_x0007_êï?_x0013_+pUg_x0007_ó?$­[@_x000F_)î?±\h_x000D_æ_x001D_ñ?_x001E__x0002_0_x0001__x001C_ì?_x0011__x0012_9àHñ?	ÉR£`ï?Ã2R}_x000B_ñ?ÑÂgà`ð?¥)2Ø¸]ñ?_x0012_=5U+'î?ót`ó,êí?¿_x0015_Úqî?|_x0013_rj³ì?_x001C_§Üþªñ?Ú_x000C_ÌÐ}Ôó?-òo¿õ@ð?Æ&gt;,,{fë?d/$gë¥ð?Aó_x000B_A_x0001_'ñ?¦{fNµó?ë°`æï?O_x000E_Ïî°«ë?òT	nï?_x0011_[Êúötï?_x0008_çÝdê?é5j_x0010_ð?_x0001__x0005_Ô¹áO_x0008_î? Kþ±î? Åö,«¯ð?	#_x0003_3_x0016_Rð?®k_x000C_Ö_x0004_ð?YÜÌ_x0016_Tò?îÃ]\ï?iGÐMê?ãÙ|´§í?Ä%üå_x0015_ì?Q?F¬#ë?Ïr_x0006_uáûô?å_x0011_|_x0005_¯_x0016_ð?P_:_x0014_Q²ï?z_x0010_óOxð?»0j%ð?Óæ¾D_x0019_ì?»ÿ§Eì_x0002_ñ?!­_x0006_Q"í?Q&amp;3¶î?nà éu^ï?4%Ìë?}$UVáî?µxûÓëì?wÍ­R¦ì?ÖÈ19¿hð?â¼kàMtð?_x0005_/ãþ0Ïç?\Ð7_x001B__x0006_ñ?jeIÒà]î?Dü#Ôvîí?*9è´_x0003__x0007__x0006_qò?i_x0001_yÈM¼ï?"ùf_x0019_'ò?ÅÔD$_x0004_=ð?_x0010_nu;_x0002_î?Ñ_x000B_¡X#ì?×rÄ¿ï?U_x0013_Ûý*¡ð?_x0012__x0005_ãA î?j`¬wZPð?_x0008_&lt;F_x000E__x0015_ì?a*tí_x0004_ëë?¢ÆQ ré?ðÏWQ\í?f`)ÿ÷í?_x000D_BCë¾ñ?öËUKD_x001D_î?åÜ_x001C_	òHï?æq_x001C__x0010_ ñ?×ó?_x000B_"Õí?_x0016_ÒÐkãí?H0ÆõO_x0001_ì?mÔ"ÉKï?¥f{(§/ê?t_útOè?J_x0010_¸L;ð?_x0002_§¥|%î?Q@pþî?Ù`8_x000F_ßâî?LtÙ_x001C__x000E_{ð?_x0018_,s_x000C_¬í?Ú_x001A__x001C_k3ï?_x0002__x0003__x001D_çý_x001F_n÷ñ?^1_x0005__x0016_ ýò?- õ¤ãð?»í_x001B_ÓÐ_x0006_ô?,_x001F_~_x0004_*ñ?ÈìÿTó?N_x001E_³ÎÌò?d	 ã'_x0003_ð?IÃüÄø)ï?}iÐûØð?**#s|/î?bÎe_x0013_»«ð?ÖùFï?_x0018_j[_x0017__x0017_~ê?8#Hí?´ÍrÊjò?±LDPð?êc^(cð?!S¢&lt;Rð?t_x001E_½VÝì?ÿ¿äsr_x001E_ñ?ÀGE´®ñ?íÿéÒ0Oð?_x000D__x001C_rqí?_x0007_cWî³{ï?ëäªGô?¡/ÞIioñ?¿n¬_x0012_Ûí?éïð¤_x001B_ð?_x0014_tª_x0001_ÚPï?_x001B_Î]_x0006_u;ð?_x0012_Mï_x0002__x0004_ý.ð?â_x001E_é_x001E__x001B_ï?7_x001A_É¶´ñ?*3Hõ-ó?_x0013_ÚÔ{ú¼ñ?øë_x001D_HÖð?æ'ÕTnì?þvw¼qUõ?O®Æ¯¢î?Bþg_x000B_vï?¡.~@Tð?'ó×_x0017_Ù_x001B_ð?-PÅòð?M}&gt;½&gt;äì?á_x001E_qT%ð?O{=Y»ð?_x0019_WøÌËâñ?ó,¶*_x001A__x0019_í?_x0014_¸bÚxñ?ÖQ¯p×ð?foó¤Oò?Àº_x000B_Â_x0008_Mñ?þÁõ_x0001_að?J_x0017_}wì?þLÆ×8ð?c_x0003_N(¢ñ?s×*_x0001_ð?ßaB"²ñ?2¯éó¾ð?_x0011_K_x0003_=&lt;_x0011_ñ?L­§RÏï?Ú·_x0013_ð?_x0001__x0006_¹zjë?èÈ¯¥ò?ba_x001B_!yñ?¢É¿Î_x0018_¾ë?ÌÍoü_x0012_õì?x&amp;+MôÜñ?&lt;&amp; ZV`ì?IBïT ñ?!ZøÌnÝï?_x0004_Ùhºôï?Æ¾v_x000F_wÿð?Ùáæ_x0016_ë?,'ù	ï?r©_x0005_fí?Y;=w±_x0006_ó?é#©U»î?_x0010_¸âÉ!Añ?Öï©X_x0003_\ê?M_x001A_ þ¹Kñ?_x0002_yNð?^âí¸í?Çé_x000B_Ú©Þî?X&lt;_x0001_)Èò?:¬_x000D_`_x0007_*í?_x000C_úv­ôð?ã:_x0002_{Ïxî?#_x000C_Ä_x000B_í?*g_x0015__x001C_Zvò?N"ªOc]ñ?§Òôÿ_x0016_áñ?h]FÀ¾xé?ÂcC_x0014__x0004__x0005_+ñ?»Ùn*P;î?-_x0003_³óø²ñ?uG1ó?_x0002_ÄSÜÛì?D¤¿Ø¹Øð?#=_x000C_ñ+ï?2¥Ït£ò?ÓëPÉ]\î?0_x0006_äVï?ê7ñÓðÒï?ÂÉWñ?	O,¾Tò?1Èg¬zÔð?Ë4að§ð?Ö_x001C_ô_x0010__x0018_9î?³ËN²¬Ðí?XA_x0004_F,ò?kìxh©;ð?¼Õ_x000C_í?ÛÛÒlÕë?Û¤FZËñ?Î8«Sñ?PoÍoq«í?Ù0P´iMí?_x0011__x000B_Ë_x0003_ì?Èsióð?½B_x000F_ÎÎ[ñ?-ö+ÇÙ_x0001_ó?O_x000F_ë·_x001D__x001E_ð?o#$	ðùç?^0õ_x0003_ð?_x0001__x0004_a¾_x0001__x0002_iî?^à+	ô_x0013_ð?_x000C_^§àí?_x0002_¬£_x001A_hó?_x0008__x0014_ï?]ÇãV	vò?0_x0013_i_x0013_6ñ?ôbKAñ?ÊHó}onð?_x0019__x000F_ìjÃ_x0006_ñ?J&gt;QøÙé?Õü	_x001D_0é?_x001A_OÜçgÀë?ä_x001F_Û­kåï?_x000F_nG¨·_x0002_ò?ß uÝ*ï?&gt;_x0008_Ónûð?EÃm_x0016_¸í?ä^[_±¬ï?Ã_x001B_n_x0003__x0002_¼ñ?õµ9Cl_x0014_ï?óB_x001E_¥ñ?nn»_x0019_=Yï?#½"Åî?_x001E_O¾Ûcbê?iü^kJñ?²¨Î¡_x001C_í?À®¶Ø+_x000F_í?èÅ_x0012_ßcé?ßµîå;í?_x000E_ÇÖR_x0003_ÿî?ü_x0005_¸_x000B__x0002__x0003_à±î?î_x0005_\=IRñ?é(pÇ4ð?F¢Ùá¸ð?Ço««_x001C_í?ùðV)óPí?|Ïæ:ßó?úðõ_x0018_Íì?_x0015_i³S]ñ?|_x0018_:÷:ñ?æàø_x0008_rï?îÜ¶´ñ?×@_x0017_úï?¸¢,&gt;jLê?@°éKºò?3Îµï¯ï?ÂsÈï"ñ?¡uYn%÷î?-Ùõiß,ð?Ì_x0015_.ïk_x0016_ð?YÞKKð?d¸üxð?ÝPôèúï?C7®íàJñ?YMïNÒé?bN(ÍUð?Ò¯_x0001_¶6í?µÈÓÏî?cÅ(Âvð?nñx_x001A_áuð?D©_x0008_ó-ç?_x001C_$_x000F_~:ñ?_x0001__x0003_Õ©Ìâó?üCÚí5_x000E_ð?$ÿ?ã_x000C_½ì?þ»_x0001_Qjí?ù¸s;£âé?V~6Ýï?0ßÇ:Óï?$R_x0005_©	ò?DÑ_x0018_rùñ?@¸bØ_x0013_í?_x0008__x000D_ºè?ñ?JÙ\¼ùmñ?du_x0014_aj@ó?à~b:Cñ?¢Cû'ñ?W[ñÂ_x0011_ð?Çó1¯þ_x001A_ð?I¯çPÆï?$J»ãLmï?¶_x0005_2aîTî?Du1MÜäî?_x0002_^·#6è?O&lt;ÜþAð?"ý±Lo_x0014_ñ?¶Hõ¤ð?×íeëïð?_x0016_Å¥_x0012_î??e'/_x0015__x0003_î?×rå_x0012_áï?ÿû+_x000F_ò?]áÚc¦ò?D_x0018_·_x0007__x0004__x0006_rò?U¯CFBÎî?;%_x0001_@ò?±lUtdñ?I3qy_x001E_ð?_x0007_65ÉBò?¬7wó?Z§ öX¸ð?F3+²7ë?÷_x0010_ìW"°ð?°¤y_x000E_ñ?Z_x0005_É_x001A__x0013_ýñ?ôyF{ñ?¸wø¡ ï?_x0011_¢uÓB=ô?¨EáFû½ð?õ*\_x000B_"©î?;¿_x0016_¸í?8ô(l:_x0015_ë?Zí_x0017_ï?A;j^Ì+ò?N_x0003_ü	_x001A_üí?-ù_x0018_²î?,_x0006_ûì?c_x0006_nÿqNî?(_x0015_Ó×SDñ?_x0015_®ØJäÓë?6í3ä_x0002__x000D_î?ú#æ§øñ?máú%Ð9ð?_x0007_Qçõï?Õi&gt;³5Úï?_x0001__x0003_X£[¾Êñ?;Ym4í®ñ?'Ògä_x0006_óì?ýÐÜp_x0002_µñ?_x0010_b´&amp;_x001E_ð?Ø_x0007__x001A_·ï?©Úb_x0010_Ë`ð?ÿÄFøÄÇñ?«MEÛªâí?_x000D_ÈñAí?_x0012_ï/½«Eî?_x001F_§äÑ^þì?µ_x001F_óÞÁë?F!ÿX7lò?á_x0010_¯Ýí?y¼ æ^ñ?_x0007_wxÞ¹_x0008_ð?4å$êøì?p!¹±_x0016_ãð?ÎDò _ð?´_x000C_)sí?«¿ _x000F_	ð?z°§lè?éÇË¿Gð?_x001E_ç¹_x0019_­_x001B_ï?¦û§ÊIì?ç©_x001B_@Óï?Û¾E´ð^ð?q;_x0019_	"ì?aÚÉ¤;õð?ó³_x0013_®ýXñ?_x0001_r§_x0001__x0002_&lt;Ýñ?_x001E__x0015_[²õð?p&gt;j&amp;9qç?ü9Ø¬¦ñ?_x0012_kso_x0017_2ì?Ï½â4Õ.ð?½³_x0005_Ú&gt;ñ?®%`yó?_x001A_)ÍFvñ?]ì_x001C_ëd¨ê?ä¿_x0007_öâ_x0016_ò?+ÐþbÄ¿é?5y/}«ð?¼¯ÁÛð?BJOósò?¦:_öï«ð?2h6àNcñ?R/û+]í?Sãî_x0010_"Âð?Ç2ÖO_x0001_í?Ím&lt;rk[í?MuV¥7_x0016_î?UÏ_x001D_ú;ï?Rê¸ç0_x001C_î?zYCÊ"³î?"âÆ)4ò?$Ü¢{ç?b [ñ?Á03ñ?¯ë_æ3ð?Ç1_x000E__x0001_Vð?_x0014_0_x000D_·u5í?_x0001__x0005_[_x0003_úZð?¼_x001C__x0002_å\ñ?è9Ðñ?ù&gt;	_x000F_^í?üM_x000E_Öúì?+ý#ã/ñ?ÆykgÆVð?Ù²ôL.ñ?(Ôè#3ï?ûÚ+å_x0011_óð?ØÌ¢ç¥cð?¶ÿ¾K_x0016_î?Ø´_x0012_ âÆï?ÍK_x0013__x0002_÷ºî?Øø¥yð?ó[_x0016_©Ë=ï?_x000B_w_x0010__x0004_¯ðì?WÇb¶ê?í©Þ_x000D_ûñ?@¢o[©ò?@°	¬2ê?1ùÒ÷î?|eP§Qmî?_x0012_|Ò*0ï?_x0004_ÈÞ_x001A_=éñ?ð_x000C_JÍûî?äè²_x000F_ù_x0016_ñ?#÷_x0015_»õxê?xÇÝ[y½ê?ñ¶bí³	ñ?Dû¨,sí?.·é0_x0001__x0006_ýí?Pn©jñ?ª (t_x0003_Éï?«pÏí¸Jð?­ýÿxrð?êL)Cï? ¦ðd£_x0002_î?Þb_x0016_7bÖä?c¼6;ï_x001C_ñ?6Cê_x001C_¤ð?C¤^6_x0005__x0008_ò?!¾]_x0014_ñ?L²ñ:IÄî?È{_x001A_a`dò?ùQ}ð?_x0016_²XêÑð?1¦_x0010_ #_x001E_è?_x0006_6³Hhbñ?y_x0015__x0006_öMì?_x0006__x0002_,4-ñ?XFwDyÒì?¼C_x0003_ð?^Imxªî?ÞÅ×OCñï?Ã|_x000D__Sñ?é_x000F_r_x000E_~ð?D«WO_x001B_ð?q»åÜ¹Ëí?n´ly¨ð?7o	%Ññ?í\_x0001_¬½ûñ?©ß_x001A_?_x0004_Àñ?_x0003__x0006_5¹ù!_x0019_ò?¸9£ë?_x000D_Mù_x0002__x000D_ð?f¼t&gt;²ï?2y_x0016_Mñ?_x0008_Ñ_x0013_øî?Ò=ÁÓñ?Þü_x000B_f4ì?¼*Ô­{¬ò?+¿ÁíÍî?Pãu%ÀÖì?ºz(y­æ?î_x000E_BP+Dð?Ä9pÂ½_x0019_ñ?L_x0001_+ÑGñ?úÿ_x0005_Önlñ??_x0014_*Æíí?ÑÛÇ'5ð?èIÄ&gt;¥Xñ?_x0015_% ¿+Tí?²5_x0013_½¸ç?¸(ÅëÍì?uhOXÐ_x0004_ï?¤áïé?HìN·_x000D_6ê?û#_x001D_ºÏî?×;_x001B_í²4ï?&gt;¸üéÌ_x000C_ñ?v_ÔÒþð?Í_x0016__x0011_ìÆî?_x0003_}6wÙò?Ð¤X_x0001__x0002_¥ó?º'2Ä_x0018_pî?U_x0001_)Ýà+ð?{-ÔNZnï?9íÌ©~í?ÈØÍNF{ñ?pÒ5(»ï?ÅBE±ð?á@ ñí?_x0002__x0007_­)í?¥Jfµ¢ï?l_x000E_LUæ?«_x000D_,x4 ò?y2þô'Ýò?Å_x000B_cõ%í?.JêÕÂï?¸Ãè;Ûó?èg_x001E_Øãñ?N_x0004_¦Õî?@Ö(çM_x001F_ë?f_x0008_hdí?Ùr_x0010_Jn|ë?¸BNhµhï?î_x000F_¾E$/ð?A_x0005_{¦_x0016_!ò??êdJNð?C_x0016_×-}Lï?n]ì_x0013_Øð?ZâJ_x000F_7Íô?º@¾îpð?e_x0016_¦á´í?ä8b@®Ææ?_x0007__x0008_Xúg,ë9í?uª_x0001_³é?_x000F_Þ_x001E_¬ã_x0012_ò?û_x0003_þ_x000C_\í?×)2ö_x0006_pí?]|_x0002_&gt;'ó?@É_x001E_6~vê?f*âMSûé?ú_x001C_=;ª2ó?_x0004_P_x001B_Å_x0006_Ãì?BÔçÖMï?¯ÇUûÔõí?{Å_£]ò? Do6I_x0002_î?N3M_x0003_ðí?qi^5þ±ñ?&lt;môó'ëç?hD _x0019_ôÛê?®*_x000F_Î¦_x001B_í?k_x0005_GÎ_x0003_ó?&lt;_x000C_äx?ð?_x000B__x000D_d%&lt;¹î?µ§ÙÁ¿ë?Àt©³U_x001C_ð?n_³rYê?Ä²~^d£ï?_x001E_óJÉù=ð?bf_x0018_/èpð?Ñ_x0011_~|Lñ?Az_x0012_ÌÔÒî?|dönÍì?ìÕ_x0007_:_x0003__x0004_äîð?Øîq]mì?¨_x0012_¬dï?Ü[k4Á·ñ?=Ç_x000B_º&amp;ñ?ç_x0006_nÏµð?/Åën}°ñ?%9H0_x001D_ð?Ú¼ÒÖ_x000D_ñ?"f½î?õÅ3f©õñ?fÁ&gt;ª,µñ?Ïö_x0001_x½&amp;ð?Ê-_x0008_#Sò?ò­Sü_x0018_ï?£¶Ç\·ñ?_x000E_á_x0018_5hë?:Ùnr_x001B_ë?×­ç_x0003__x000F_\î?%=ÝÁLøë?_x001E_S¾NÌ@ò?[_x0002__x0012_"²¨ò?!TI¶%wð?äåù5ÍOï?ÇyôF/ð?L®!©æ_x0017_ð?Þónô?Q_x0018_B"¥î?t¼ü©ó?_x001E_VµYúéð?Ø{þöóê?V_x0018_i=ñ?_x0001__x0003_ÎæÕõë?Z0Qª[ò?ÊçÿÔâGì?­_x0014_í_x0011_GPï?¢1=6í¸ñ?÷úh$î?[_x0011_W_x000F_äìé?s&gt;ã?Ï±é?°ÈèRyï?¾k=_x0006_qåò?`ÊCN)ð?ðûz©bð?·C_x0003_Øï?ûOÿ(mYè?_x0014__x0002_\_x0003_UÆî?¶ùm22[ñ?Éæ[1í?_x0002_²`_x001C_ó?ªÉóí?BÛ£á½ð?/V­Äoñð?"îÉ¦_x0017_í?¾_x000C_¥Uñ?¢¢d)®½í?«_x0015_\¶Dð?ÕD'_x0016_,_x0006_ë?_x001D_Ah_x0001_áí?¥F¼í_x000D_ð?{&lt;vh«ð?_x001C_1_x0001_§®Íï?oâÉ°È³ð?_x0004_0_x0004__x000C_Ö®è?£;ê38\ì?	3o_x0001__x000E_ì?ÛÂ¬Ñ¹ï?_x0014_j_x000B_"ï?M _x0005_vR_x0005_ð?_x0018_U,²Ó_x0018_ð?~H_x001F_s4ò?ðÐCÐÆì?ï_x0018_Î©ó?&amp;À8|x\ò?ñýB¾_x0007_í?_x0012_Ùÿd©Ëì?(vÎ_x0012_@í?~ë S£ð?ÎÜÜß~ë?Ø6_x0006_:äð?t_x000E_/Ì4_x000C_ñ?|b:­ð?y!ªQï?_x001B_éÔÉÍ_x0017_ï?ü&lt;ôÏ²\ó?cÏ%æEæí?¯´ DOÆí?¸¶ÂÌÈì?á¡4G_x000B_ï?{¢qF_Aò?_x0002_á_x001A_ê?_x0015__x0016_è£uë?,_x0012_ÖmÓ~ð?ÅgE_x0008__x0011_í?&gt;_x0003_y¼Æ²ê?_x0003__x0006_GT«ã_x0005_xñ?·/&lt;"ßë?¢È¥¼26ë?_x001F_âÔÉñ?¬ªÈÊ»ñ?Æ¥_x0006_jF&gt;î?3`ZøOñ?½ÞFäð?ïÞF÷³Âí?/Qç}èï?ØTÈ_x000D_¯ï?;äÇ~|Ðî?¢_x0002_/®¡ð?#;,_x0001_e_x001E_ò?Öû_x000D_ûð?\ÂýL×î?Ú_x0010_@NLð?m@ÂÔñ?`aï_x000F_ó?~ îñ_x001F__x0013_ñ?¨._x0013_ðQñ?v_x000E__x0001_Tëñ?µLj¸¼zê?/_x000E__x0016_ùzí?_x0019_À1G­ò?VD _x0011_î?_x0004_¦©)ï?K}_x0018_%_x001B__x001D_ì?j}r²_x0019_µï?2æÜßôñ?ãsDêñ?©_x000F_¿_x0004__x0008_ièí?RKæ§_x0001_	ð?£|UÚ»}í?¯=ôî?úëùà«¶î?-ÛèØPí?K%íW'ð?_x0005_çä¾6ì?÷=×àê? vî=umð?.Â]_x000E_Æáî?ç ÆëÜì?vIÌL7°ô?_x001E_òrÖJpï?ö1ÿuã_x000B_ð?_x001B_ÙªÕ²ð?¤«¾óXî?G¢/Ñ_x001C_ð?_x0002_&gt;À_x0003_«ê?v%çD¢ð?[	¯ä{ì?3_x0005__x000B_yë?[)&lt;y7óï?îR_x0007_Ö9Mî?^î¸ÙÃ-ì?û8¡\ßð?i_x0006_à«×ñ?t_"_x0012_lí?_x0015_²z©;gð?L_x0006__x0017_!ï¶ð?á&gt;º_x0017__x001F_ñ?¢¯«ï?_x0001__x0006_7§OY`Æì?¹©û_x000E_XÛï?_x0013_Â|¡É_x0014_ò?lÒy&amp;_x0006_¾ñ?/¹A¼_x001C__x0014_ñ?_x001D_¹¬R|ñ?62N×ÞTñ?_x0003_¤¢¿ò?L`Vç7î?©v÷Nï?VÆóÖð?1å¾fñ?_x0018_Ìc~_x000D_ñ?ÉðSEp_x0018_í?2ãÝ¸Kò?Ô?ñ?ÌÎtÏ_x0010_ð?àÉæÜî?m@ä_x0017_áð?ø¸3Jï??õ)+ì?³»JÛt?ï?ø|_x0005_zv7ð?=!×5õ(ò?=À=8_x0003_åï?KsÏrê_x0018_ð?$[Ñ×¿Ùî?3_x0013_:G_x0004__x001C_ñ?C^_x0003_I_x0002_ï?gGó,_x0004_Jð?ÉO»_x0013__x0016_ñð?oÝ_x001D__x0002__x0004_ªï?ÿ_x001B_­"Óî?N2ôþð?Å{íÜ*ð?ô_x001A_^&lt;Oï?þÉ3OÎì?q°¶ì?êp8±+ð?À_x0010_A\x_x000C_í?1_x000F__x001D_³_x001B_*ð?Þ_x001B_õÄ_x0013_Ôì?Æ#íBò?×Hs%Õ?ñ?e_x0016_6ý2ò?x&gt;2kUð?2	_x000E_&lt;_x001F__x000D_ñ?GÏzÞdï?q_x0014_"D¤wî?íÿgIÛ	ò?õ¬Tò?'_x0001_Éb_x0017_î?¿c.»_x0002_Ið?ñjqR§Åí?r½²ô;î?_x0003__x000C_Ø]U_x0005_ñ?_x0006_¶cÁ¥Uë?ÀÓ? ÇFí?|_x0002_b_x0019_Ê8ò?ÿç_x000E_s²zð?_x0007_Ì_x001B_çï?Pµ³ÍQÌì?Xò%~ÜWò?_x0006__x000C__x0019__x0002_Ðºi í?¶¨kÕB(ñ?=ò¶q5Öï?Ò__x0015_V_x0014_õð?÷_x0008_ã_x0001_yqí?%?fï¤ð?´ÅÅë?­ÔX« 1ð?G_x0008_Ì]âï?_x0007_ò}*«ò?_x0016_c¸8õ_x001F_ð?_x0007__x000E_ ×_x0014__x0006_ñ?EÀL«£î?0_x000D_z+³è?mY_x0010__x0004_ð?Õ_x000B_Ó$_x0013_Ûð?û¨_x0001_KT_x0006_ð?öö_x0003_]që?(MK "ñ?	B³Ãª_x000B_î?×Ê,_x0002_.bñ?FrÕ(Îlï?Þ4	B5ê?&gt;_x001C_ß_x0017__x0014__x0005_æ?ÍþD9îäð?_x0002_Ùn_x0010_!úð?Ç_x0003_ÒÜí?x_x000C_7.×ï?¶ÃÉqÜð? ¶åÚoï?LÈS]ÄEñ?ì_x001F_Nm_x0003__x0004_éï?úÇíøkð?_x0013_#Gbz¶ð?O#9ëð?B0ø_x001A_dë?_x000C_uo_x0005___x001D_ï? ¨ÿyô?ØÀw_x0001_Gí?¸ñ½@T_x000E_ñ?`_x0006_}Âº³ð?2DKJiéï?âI+_x0007_Qê?«rù¯ýÀí?Ïóüñ?7K¶_x0017_àë? L_x0010_DIYð?®Ã_x0003_ÌC1î?ôHv_x0007_Uaè?%æ9_x001A__x0011_Ùì?yY³Nwë?ª#dVÞBñ?_x0010_sùchñ?x¶ö:8ñ?,Ìj¸ñ?lï_x0002_ìð?ºoÌ;9Pó?bÏ7o¼ð?8·ýÅð?´°_x0005_ZËeð?à-î_x0011_ò?Û|ç_x0011_ê|ñ?}[|Ëeñ?_x0005__x0006_Ó`3&lt;_x001D_Éð?Ì;Ó_x0003_A¿í?_x001E__x0018_Å®[í?Ñ·âÂ|ð?jGµ_x001F_ çð?#g&amp;£Éèë?ò_x0014_O1eð?¡0¿Qï?d_x0013_7uòoñ?iYéëAî?°_x001B_í?^_x000F_ì?ßìU:ûjí?ÿÃµÑ©í?´9_x0018_Ú_x0002_ó?Ë_x000E_ôí§ð?_x000E_NNýº'ð?$±vó5î?7Ûþ ñí?_x000E_ëhXÀÃê?dR$ßÛ_x001E_í?_x0019_ØA1+ð?_x0013__x0015_Üð'_î?7*'M_x0018_5ð?í_x000B_'¥&amp;î?_x0018__x0018_jç_x0005__x000B_ð?0£a°#ò?·_x0006_2wå2ð?Vø/ßÓýë?\·_x0004__x0006_P¼ì?_x0001_3:ÂßYñ?è_x0008_¢åºï?î­¸Í_x0001__x0002_»Oó?eWäÝ-ð?ÄETÖª_x0010_ó?[v¹©K_x0011_ï?_x000B_Íû(A6ð?øôp-ð?¡Ëcà_x0008_ð?j:IaUÕñ?k¶K6aé?`f¸o¸Òê?Y$¤í_x0002__x001D_í?Á¥Ð&amp;_x0016_ð?Ë Ü}_x0006_ð?_x0010_ü"QFî?_x001E_+©£4Òð?=Ú¨_x0014_Nî?ñ_x000D_|·_x0017_Íí?Ïd_x0015_c!ð?TFczé?K¬ª ¶í?ç}_x0010_m+ï?¾0­£1åñ?Ä QÜ &amp;ò?ã:bhDï?C¢Ü ë?¢ò¸Órï?&amp;¨º_x0003_¹?ï?v©°¶q*ê?_x0017_§_x0015_£_x001A_ï?Åg÷Ã_x0002_ð?X_x0015_%tlî?é^ÿÅþï?_x0001__x0003_¯ðÔúFñ?¼æÛÿí?$V!è¨uë?ð¬lJËñ?ôçbÏhî?æñ°mqð?¾0t_x0011_Fð?Ì°í_x0001_íÀñ?_x001E_ËÃþbSó?²PÞÏ"Qð?N/¸í?.óQeöèï?_x0005_ªù^©_x001A_ì?ÏC&lt;Ò'í?¹yg(ÍUò?ë^_x0002_(rí?Ûn?Ö+ñ?&gt;3Õï×ë?jmnÓ_x001F_í?H-D\Áì?_x000D_D±ì?²T]£Ð&amp;î?¹6or*¤î?_x000D_!ZB1ì?0þ[¨_î?-Â_x0008_ñ?N_x001D_U ð?4ç«_Éò?_x0012_^_x000F_Gñí?ZÝ_x0012__x001C_ð?Ï\Ó1îLð?áÀßH_x0005__x0006_taí?8î_x0001_é]ð?_x0003__x000E_­Þp_x000B_è?¾~ñlî?¿Kñ_x000B_¿ð?!7Î_x000B__x0006_ð?_x0019_c_x0002_ÒPñ?¨_x0015_ëñî?,Õª¿ÅJð?_x001C_%Öo£,í?_x0004__x0004_ú\ßì?=ÎçÍÿãí?RÆ_x001C_i#ð?_x0010_k¾_x0012_¦ñ?_x001C_N	çÖ6ï?_x0004_ÉÙôDó?_x001B_Ø±·zì?ë	-ÂÙñ?¶-ÇOVÐè?¬ô.ÞDsñ?÷(1µñ?g±_x0014__x0003_áIð?J_x0001__x0006_¼y©ð?_x001D_Ð§ã¦î? ÍÝ_x0002__x0011_¿ñ?ÊXá{Þ_x0004_ë?À±1¿w_x0004_ê?]u_x0006_¹ñ?±øÝË6ò?añNÈ¢ñ?LÊ6×{_x0001_ò?âGú¤H_x001E_ð?_x0001__x0002_¢=[3_x0012_ð?_x000E__x0010_ØR¸Nî?º aá_x000C_tð?b°:ìì?Ryà_x0011_í?Æ_x0005_û5fï?__x0017_Ç\Éñ?*¥H¶í?Ê¤¯Hð?Ò6Ds_x0011_î?ÌB²`_x0005_ò?bü[¶Þ8ð? _x000C__x001D_êñ?#_x0003__x0014_Gbµë?EüpÌï?_qý5ì?_x0003__x000F_Æ"lñ?ý7Â_x000F_ï?V.¾ÑÝrð?®ìÍ.Ôð?_x0012_g¾3¢ï?_x0004_[®4mçñ?0øÓç`ë?_x001B__x0005_²®4/ì?²\¹_x0003_³'ë?@!â.öí?Â_x000C_µøê?â°ývVò?PR_x001C_d ×ñ?qçÌþê? ë*$Ë_x0012_í?»þ3_x0001__x0003__x0001_%ì?"©.£_x0007_ì?jª_x001A_î?¿ùt_x0002_¥é?2_x0016_]¨§?ë?Shùð-ñ?º.&lt;_x0005_«_x001C_ë?@aKCÖÎò?Z}6Óx_x001E_ï?¼¥lAbâò?ô¼òì?p¹Z¡ÌQñ?_x000D_TÈÏ½ñ?_x0005_ÓK_x000F_k"ñ?&gt;òßY_x0017_é?EZVìcî?=|_x000D__x0013_Kñ?®ÌO)ðÑê?n±FÈ±ð?½HÎE ñ?äA^Í89ê?_x001E_Ä­©ºRê?¦¦_x0007_¤ð?Ä§ôî*´ë?_x0006_(Y³Ö¶ê?tM_x0010_&lt;ï?#XSå^ï? Þ%bíï?è¸Q_x0017_¡eê?1r!ß=ñ?ni	_x0010_[Mï?GÁe­þþñ?_x0001__x0008_`ßÙ[Kó?GÁgµï?K_x0012__x0008_n54ñ?it»è?PípSw_x0014_í?n_x0005_ °tò?%Y_x0011_£8î?Uîí£iï?_x0018_Â´p_x000D_ê?|u_x0012_O_x0017__x0002_ô?«^sy2ñ?UßMúÅ_x000E_ï?u&lt;£W-êð?àÄÓÊï?Âû__x0007_­ñ?r¯(ë_x000D_Úï?YXÎB§_x001A_ð?_$_x0018_øcçî?­Y©oË¾ò?Ìâ^úò?Ýâ_x000B__x000B__x000F_ð?_x0018__x001B_ïü×ï?ÆÉm_x0012_ò½î?&lt;Lð?Uu^c@é?ºu¤Í÷3ë?¦_x001B_t³bò?ÅfFF}oì?_x0004_+±²xí?_x0003_j}õ8,ð?_x0006_C¼v1_x0006_ð?_x000D_Ïäa_x0001__x0002_¦ð?ýèå%ïöï?}_x0010__x0012_Ó¨Vï?Ïºëf¢¿ì?(x_x0010_Q°üð?Ï÷0|O'ì?ùbªÀèÖë?Ð%øÀî?æÑ³Éèáì?_x000F_ì_x0012_o	«ï?°`Ü2Qì?WzÖõð?ù(K)í9ð?/íÂ_x0008_!ð?Ú¤_x0015_rÈï?ÿp¦uÌ_x001E_ò?_x0010_eý¤(_x0012_ñ?O_x000F_g{Ú¦ò?å_x0018_ä½?ì?ðÞ_x0011_þûí?q§¼t¤_x000B_ï?Y/5æ¾í?¡_x000F_²üzë?H `n#^ñ?fËíW(¨î?PUßÇ_ê?þ§_x001A_ÓÙzï?rx:Ë,ò?o_x0011_hÉò?Ë_x0008_m¢Áî?n,xIXë?_x001F_'¾ù(ð?_x0001__x0003_=S_x001D_-Wkï?_x0001_,|ð?Ô³_x0006_{ í?Þ(_x0004_yW	ñ?î¸æ Â}ð?þ_x0001_'.G³ï?ù®jGñ?ßÒQÒ¾_x0008_ï?yu_x001B_!_x0005_ì?_x0006_Ó_x000C__x0002_5Óð?_x0019_1uO7ï?ºÖÒÓ_x0012_3í?]?Têkò?g_x0011__x0006_º¯êó?|_x0005__x000E_ðï&amp;ð?¤n_x001D_ÞA	ð?ñÆ2¤Ýî?b1BîOî?N&lt;_x001B_&gt;ô®ï?_x001A_@6o$ð?éOBð1ò?OB3´¸ªð?¼UÉ_x0003__x0006_ì?µ_x000C__x0013_*e_x0017_ð?	_x0008_r!ö_x0015_ð?ÕÉöøFSí?"´çièñ?~°@ñ/~í?É_x001C_®õ£ð?.ÿ^î?ºtjÏ_x0003_ï?¢·¾_x0003__x0006__x001E_Úì?ÖS÷0_x0006__x0004_ñ?qmÏà»ð?E±w¨4×î?6_x001A_C]ÅÐñ?_x001C_Uù­æñ?°ÐÊ^0ì??à°×5òð?rÎk*ò?k_x001A__x001A_Xªð?Ï_x0008_~}ÏÖî?2Åc±7î?í&gt;º[¨`ñ?¶_x0005_¾ÅÔî?&lt;³QêËï?a7D©í?_B°&lt;_x001B_dï?JãK­°Øî?F,d×_x0004_ºð?D1_x0014_zC\é?N_x000D_Ü_x001B_fï?aV[_x0012_jâî?Q_x001F_m_x0004_=wï?_x0008_oä§µÔë?ò_x0013_Î&lt;EÀì?~_x000D_{k_Ûì?_x0001_ù!Ûî?_x000F__x001D_ß_x0010_ñ?²P9·ï?j_x001E__x0012_Ïì?ÿ_x0002_ _x0001_þxï?ÆínHå_x0002_ð?_x0003__x0004_Õÿö[,Iì?Õ&lt;ÒÍzñ?´zÎ_x001C_që?¢@,_x0003_î?b`'j8[í?Ìsê?I¯Â¥_Úñ?ö_x0016__x0002_U_x001E__x000F_ñ?æJ_x001A_RªÓï?¶{Òø®9ñ?º_x000F_&gt;¤ð?_x0011__x000E_ß©Yð?_x0014__x0015_ÓÃÿbï?¡Òõþñ?(à_x0001_¿Iñ?tÏtá_x0012_´í?_x000B_qáÕGÑí?K÷_x0004_Ö°ï?_x001C_d{_x001C_Æ´ò?SzÚ\ê?)äe,$ò?+µÙob¼í?¥ÆË_x0005_X4ð?oõ6t×é?uð_x0006_Cñ?_x0018_	uúí?a ÿ.Ïð?[¹TJÙ]ì?ÊÀkGUð?ñáÐUßvó?ïgÂQÒßò?Í%Õ_x0002__x0004_üVñ?_x0004_¢é_x0011_¯âð?®Ö_x0012_Së?$_x0011__x001E__x0012_:¾ñ?íkÚ?ñ?]5+]$í?A¶º$³Sï?£|³üTò?Îï³Ywvó?bÍ_x000F_C&lt;&gt;ì?ázûóKöî?d_x000F_Úæò?§A6óf&lt;î?§_x0010_7ë=î?Aæ_x0008_j©î?#Ý_x0002_Ò_x0003_í?ÚâÆSñ?dØäüM)ñ?TtÒ²ò?~P(qÚñ?¼&amp;P8"\ð?1}´(ò?¦r§Bbï?Ðfz_x000B_Wî?ffÁSEvì?ðñ¦__x001A_Ùí?X_x000E_&lt;èåð?Â}N;nó?_x0016__x0008_õn_x0005_ð?tá_x0001_ Cð?¢Ç¿í?vû¥/0ð?_x0003__x0006_è_x0002_\³±_x0012_ñ?òÁr_x000B_Ëñ?_x0001_­òa¼ð?Ñõ_x000E_ÜÅî?ö&gt;µc0î?oeØ³ðð?¾¬ð$_x001E_ì? _x0016__x001F_$³ðð?g.?­_x001E_ð?ð_x000D_§ Sqì?ÿ~¿f´fñ?Í_x0004_]Ùéð?Ïòõ-ë?M3Â_x0016_ñ?9	úw_x0016_ï?Cñ5öÄî?_x0019_6P¡¨Éï?qlhÌmnñ?æ¤¤_x0012_¶ôñ?äÊèxð?_x0013_º,\Zí?\_x0006_vd_x001F_ð?M# ñ9ñð?_x000F_,FÂ$nê?é88 Çð?_x0005_PìÜTî?NÏBwï?Õd(_x000B__x000E_ð?Àüä_x0007_äeî?&gt;vdó_x0015_×ð?²bòlñ?§´nÕ_x0003__x0008_mÕï?6V^»_x0002_ñ?m½9h=ô?ä§~7_x0008_í?pï§(iò?èLµþV_x0012_ï?@¬xdJ~ð?£ÒÎit_x0013_ð?8_x001F_vâ9Æë?¿Ýg¿5tï?_x0001_óÂÑG_x001F_ì?¹æë_x001E_+óë?æ&lt;ZK'Øì?æ^±@ñ?/^2_x0012_6í?J¦ÑÿÃ\ì?_x001C_ñ¦ÿîî?üË¼_x001E_¶Êí?_½&amp;¯_x0001_}ð?`Ã´f$"î?ÁnK_x0005_&lt;¥ê?Aî&lt;_x0004_ñ?tfç_x0019_²í?_x0007_dM_x0018__x0016_ë?Ó_x0006_qÛ#9ñ?E_x0003_ÞÿÝð?9¹Ï»¤ñ?eÏÂN§´î?q_x0008__x0002_Gì?óùÿ_x0012_wí?W¦­1Läñ?Ä_x0007_§Ü#dõ?_x0003__x0005_¬»%g¤ï?½¶_x0007_Ã¥í?"``¬ñ?8Ö_x0001__x0001_¸_x0005_ñ?O8SÖð?_x0017_ÖCèÊ_x0003_ò?"gÛúÕöð?Rà_x0004__x000F__x000C__x0018_í?Ë©½Så'ñ?Ã"Ì~T_x0014_ï?|_x001A__x0002_y³®î?x''_x0015_Îñ?ñH´C;¸ñ?BæÍSEð?Ú_x0008_Jáäí?6¬×ãØãñ?{°é¸y5ò?X.@Lìï?ptgïºí?ìzG _x0015__x0015_ï?_x000F__x0018_ÊEï?f_x001E_D´¶ð?Äo5@&amp;ì?¶!Dfüð??ß,0}®ð?¨ÅAÍj_x0010_ë?ðqÁ¢ÌVò?ß½ì?_x001B_Ù¨4_x0011_ò?ËûÝd8ë?_x001A_ÜRûì?©_x000C__x0001__x0004_òKñ?_x000E_æÙ_x0010_ñ?^ùþhµì?ßý	_x0015_ñ?_x0003_¹3z]#ð?º¥séz_x0004_î? u_x0006_é_x001D_î?_x0014_xZÔì?_x001A_¿gìLí?¿¨_x000D_©Ìï?°A¥í2_x0011_ð?&amp;G/æ	ç?Oý#SÐð?l3$~ 	ì?_x0017_5*²Æîë?O[_x000B__x0018_¶ñ?¦ý(÷¥Æë?BQL)æè?D={ î?Û¶ÆÄ_x0014_ì?NWD@î?Ù_x0013_;ó_x0001_Ôì?ÎÔ_x000D_í?ì«Çc_x0002_ð?_x0010_ê6î?zÝÞ6ì?Í¾_x001B_²ð?'È§Ã*ì?ig" ^Ëí?KßuÊ,ñ?_x0006_ä®®ª^ñ?_x0015_./9ðð?_x0001__x0002_e/Ç/zúñ?)ºÙ_x000F_ð?ÐÌ_x001B_MòÐì?ùßnÙ×ð?7ó)ë?6zpçÔí?sdÞmè=ò?Úê©_x001A_¦Yë?&lt;Ü_x000E_u!ê? ÎÂ_x000B_ñ ì?N£úÊËê?ÀëéÐèò?_x001F_¥Ùð?uâÜ_x0005__x001B_ñ?&amp;gw¬í?_x0017_×zAJð?_x000C__x0007_ñOvð?Ú+¾½Áï?_x001D_w&gt;Zúôî?IB_x0012__x0019_³;ò?Íò¹¾í?9híRò? ]¾U_x0008_ñ?ü_x001C_]Gî?eèAllkì?éH[­§zî?©0¥ó÷ð?_x001D_³h_x0008_ç%ñ?íÊºAJ1ð?âÈ¿ð?øsUPî?BTÉE_x0007_	_x0003_í?öAJúî?(]yYó?¤h _x0015_Qñ?lèC K_x001C_ï?C_x0006__x001D_³5ë?XLÑ_x0019__x0004_'ó?0/Îi*ºî?§üo7Äeï?ÂT~&amp;êrï?ôºa¾ô&lt;ð?Ð;-ozì?ÅÝZß`î?î©Å¼ð?_x0004_ñr¸_x0010_ñ?¯é_x0016_pcñ?Ï7¼A_x0008_ï?ºO§¶í?C9ïÊòð?¶\J	ø_x001F_ñ?Ãw9Ìë?uÝ_x0005_mOÿó?_x0018_äûÕí?x,_x0015__x000C_H£í?70Û9_x0001_ð?Þvý­m_x001A_í?_x0002_üpú,ï?_x0018_~¯0_x0004_ï?_x001A__x000E_²¾Meï?_x0015_ù§&lt;¸ò?É_x001E__x0003_&gt;_x000F__x000B_î?2(âý7ð?_x0001__x0003_RöJÂÓGë?NñhU]é?áDÖjýï?Û_x0016__x0003__x001D_Ôýî?_x0002_ëÊ$ò?9±w~zEñ?_x0012_cÝ¼_x0001_ýò?_x000F_®èà¿ð?E0i1ð? c_x0012_n_x000D_ ð?r#ßÀQð?o0§±«ñ?_x0003_¶_x0017_Êì?_x0010_4&amp;Lp9ñ?Õ1_x0015_*Lð?_x0012_çÆfLÖì?ÌCà Òéñ?kì]_x000E_áñ?ó©ý_x0017__x0004_î?È°òý_x0016_ð?19"¤Ê¥ð?HT@xË¤ð?*¤_x000E_¾É²í?äª Z_x0005_í?Ï_x0016_1Õê?bªØþsñ?ù_x001E_8:ñ?jºyÞkÑò?¶a"æ_x0018_ñ?¦7_x0007_Årí?2Ø?Qåñ?~_x0010__x0013_%_x0001__x0004__x0014_âí?ø2´äYúí?§§´¾î?{_x001B_­w_x0001_ð?Ò»_x000B_¿ö¦ê?9#5@ñ?3_x0004_=¼gð?Õ_x000B_/ñ?üfàX_x0019_-ï?Æ/?0áí?wÌä¯Ý_x0015_ñ?_x000E__x0001_øóbñ?";_x000F_doÇð?`Î_x001A_Â,ï?u}eeÏó?_x0010_4DÓ_zð?°» uÖôó?}¹_x001B_#Íí?,#áàè?OÔ_x0015_+é?Ð¤:@_x001B_ó?­NåÛ_x0016_Ãð?3Á}$´î?w_x0002_Üp·bî?t_x001A_üCgBí?_x0003_hÅ7¸ì?_x0014__x001A_è&gt;=í?\NüàØyð?Ú%Õ(¤ï?W&amp;_x0006_/îê?ÑÖ_x000C_¯ëXî?N_x000F_[ÓåZò?	_x000D_ÉT«ºzåð?àÎa_x0001_&amp;ð?¥[¢¨mï?XHRªÀð?cbµ_x001C_ï?°.ÎN	î?KÁákIBì?_x000C_¾Ï~bÆê?6xÖï_x0003_"ð?y¨_x0008__*ñ?öÐÍÀþí?_x0002_°ëÙ_x0012_gê?zú´Úiê?LË=t_x0010_î? çåÙ!ïé?_x0018_,×Òwñ?_x0003__x0007_ÂÇÑò?\ÀS7_x0002_ñ?»5Lîï?ºMº_x0010_=ï?Z_x000B_fh1Vð?_x0017_5&gt;Ý!Rï?U¸Âc_x0005_ùè?¸ï	¡Xò?_x0004_Ïú¸åî?NA(&lt;ð?[_x0018_í¦«ï?1Å%_x001C_¦mò?ÌJñFGäë?U¹4_x0006_í?[©©(F¬ï?`Y_x001E__x0013__x0001__x0002_Ì ð? Å·b³ï?	1¼Ûùiî?pñw5Olð?ÄêÄ§Øñ?p_x000E_^²ÎÀñ?='ßXPê?=ÁÈ·æýí?k«é%léí?_x000C_{Ç_x0004_­ë?8_x001D_k~î?&lt;U:L«è?_x0013_·_x0002_­Úð?¦ù°c_x0018_ð?,»ÞÞÞí?_x0017_¡FmbHð?¡½¡*ð?ELGD\âð?^ó°R=¢ê?ýõv7_x0004_sî?-Åqw[ð?Áð=,õï?W_x000B_^ª¥üí?ÿ;±oKí?+0çõð?_x0014__x0001_C(Ù&amp;ï?¡õYî?æß8Ý_x0006_ò?¸)!âRÂð?F0fZ:ð?_x0002_ÑÝÅXí?·Ý{Ú@ï?_x0004__x0006_°E®s$%ð?ß¤ë8ð_x0001_ð?§¾ÔFP_x000F_é?Õ_x001D_Ä_x0019_ûï?_x0008_äTÂ_x000D_ò?5þ_x000F__x000B_¸Òð?øÁ?$ðnñ?_|©yÁî?_x0004__x0002_´vo¨ð?_x001E_äÖ(±Êò?Qéj(h«ð?FÇ«=W#ê?§Ç2_x0008_í?ïîÐÇ_x001A_ð?#TüAÎê?³_x0013_JÐÇë?tu.®ñ?Q:qí¢é?_x000D_æ_x0002_2.$ð?&gt;¤SAªñ?ÄJ_x0017__x0003_¤ò?«_x0012_a®_x0006_5ñ?Ænµ_x0016__x0005_±í?ÑÕ"º.ñ?_x0013_9j§úð?8òcàÀ¨í?ì_x0007__!©ñ?Mp1Ú(Sð?_x001E_ÄlQ²kí?øý:¢ëð?Þe_x0018_-Ió?WÓán_x0005__x0006_òKî?¬Ì¨6oð?ÀæÁè_x000B_Ûê?¢cEç©ð?È¼a|Ü#ï?KªÓ0ï?CF£_x000E_ô#ñ?h«ö : ó?eÚ[ùMfì?_x000B_ù_x001F_ÍHÈï?_x0004_x]k´äæ?Þ6bÈûÒñ?ò=6íÁhê?Ppå_x0017_Öî?èMë(_x0005_ð?/½ à/­ð?3¥ûU!ñ?ØÑw_x0016_½ÿñ?/_x000F_ø0½ï?EÅq¬Æ"ð?_x0008_Ó_x000F_ÄLñ?k_x0002__x0003__x001F_~ì?AëÂwa|ê?_x001C__x001D_ÀÖñ?ºr2ñÉî?j+×M&lt;Íð?Ê+¡)¼+ì?Zæ(oÀì?ÞvB!_x0003_ð?g¹&gt;skò?Û_x0001_µ/_x0018_ñ?3Ýà_x000E_\¢ð?_x0001__x0002_¢Ïõ?È&lt;í?¶5¬+1_x000F_ó?-ÁÕ?²ì?0L1_x001F__«ì?äYqÃoÎé?Á1úA_x0019_ñ?Gö_x0012_/U2ñ?m_x0002_tÑNbë?ÏÞU¨§?î?5òï_&gt;é?pS]!Gñ?¾á_x0018_¤_x000C_ï?¹Ô__x0011_ê?4³_x0005_¸*!ð?~×/¬¾Üð??YA=Åï?É_x001A_.Sì?TÂ_x0014__í?4z{Ï5ï?_x0016__x0002__x000C_mrï?_x0003__x0012_kÐ8ð?PßnÎn¢ó?f¤÷ Üaí?_x0015_øM_x001C_6¢ç?ltÓïjð?BòÐ.Q¦î?¨QY~ú_x0006_é?:b1_x0016_j¯ð?Pt'¶¥Kî?Úê­Uû_x001C_î?Ä~Ì%òí?êR_x0004__x0006_Ö¾ð?J¤:c¯î?°_x0003__x000E_B¹ê?±|¬G#éì?þÛjÒýð?j&lt;ø_x0002_Uð?&lt;êoð?E¶JyY_x0006_ñ?=_x0013__x000B_ÿ$ð?ÑÕziúï?Rè_x0013_._x0008_ï?vc_x000B_lIñ?¤)mSÐï?}âõy»ê?ÿ&lt;Y'"î?Q­_x0011_aÐ3ð?1ã_x0015_õ&lt;8í?Hû_x0003_à®_x001F_î?¿F_x0008_å2ð?×údiî?_x0013_²3øñ?­ö$&lt;ë?û&gt;B+_óï?¾?×àHë?q;_x0005_ð?O4çk_x0014_ðð?ïäè_x000B_ñ?L0ònwð?zÑJÊ:ñ?_x001C_nó]kQñ?_x000C__x0001_»;7#ó?Bí_x000F__x0005_ÅWì?_x0002__x0004_=û­_Çî?Ö5£pü­ñ?³4=Àªð?êcâðzOð?f±~ýôÛí?å_x000C_?Ø(ð?G*³oõñ?$Ý1¥Çí?Jgw´~ì?&gt;ñÖ°Fð?;¹üÐTxï?_Y#»_x0007_ùï?·TA_x000C_tï?_x0010_.ó?º_x0013_¸_x000C_]6é?±ÅK`î?a¦QÎçì?ü2ì_x001F_;ð?P&lt; {oüñ?d?Â:Åë?¸C·Qzò?¸âAÃ_x0001_ñ?Dó&lt;H_x0018_ï?_x0007__x0018_5Åið?]oÇ¥ïñ?°üÊ_x0002_(¤ì?-«_x0016_l_ñ?=p_x001D_J©ê?S3)Vîñ?Ñ_x0003_ª|ç­ï?S°_x001F_C­ó?*_x0011_}_x0001__x0002_{¸ñ?êÁ(S¼_x0004_ó?%X,¹|_x0006_ê?Oqò_x000C_ó?:wN_x0010_ñ?_x0008__x0016_ôpÇñ?b±p_x0002_aí?)_x0007_K_x0001_òeð?.ÌÝ1£'î?V_x0003_¢¼5ó?Þ)m¶ë?@s°:/Bð?möt¦Oñ?áOñ¾p_x0014_ð?åPyií?&lt;*ÖÒ7Þð?jÎ9~9î?Ì~_x001C_í4ò?¨²RtÎÇê?Ü_x0012_Îûq+ó?_x0012_y×ÞMñ?§ÆÆTÕð?"Z/©Þvò?)__x0008_t_x0005_&gt;ê?_x001E_Pò´R&gt;ð?¼þK_x0010_NHï?=(~Z"Eï?Lê	õ_x0010_ì?Q¯$4¡î?Tâ2_x0007_TÄì?F»½ñ? §Ôëêí?_x0001__x0003_~Çgïåñ?_x0012_±_x001E_%_"ï?b&lt;aÆ_x001D_í?z_x000C_ÌÂºð?®_x001A_!E3Óë?PÂ¸&lt;ð?^[%uü«ì?$HS_x0002_?-ð?«¬ÀV_x0003_·ï?¼ðO*_x001B_ï?mÒ;´?0ð?®º¥R°vñ?_x001E_¢Q)_x0006_ò?_x0010_$/¬Þî?*þúKã_x000D_ò?ÞPt©Ý_x0007_ð?_x0001_zAãìê?_x0011_	_x0014_{,oí?2wØk%»ð?Ü_x0008_ Ü?Oí?EQêÿî?¶µ_x0013__x0017_d_x0005_è??0ç½eñ?ý(ìiR'í?13smÍî?G;ÒnÇ_x001C_ò?6a½_x000C_*_x001C_ò?_x0014_Ï_x001D_Ól¶ð?ø¥¦@÷bî?®ÿÉxäð?ÅÅ+aJ´ñ?lE]_x0002__x0004__x0006_âë?ÞiÏ¶Rzï?fUhöl«î?a2vYV_x0013_ñ?`Ùþªµï?Îÿ_x0003__x0014_Ûñ?£NâàÏ!ñ?(ZÖñåë?Õ_x000E_b_x001F_ºÖñ?dE,&lt;d&amp;ò?GLûâùÁì?éfv-µãî?_x0008_ZÞ	¹ð? ã_x001A_Lið?%=Â_x0017_ï? Ù_x000B_÷÷ûò?· éS®_x0007_ò?É39oð?_x0012_§Íðÿ_x0012_ï? _x0006_DÊÎãì?FH_x001A_^~ñ?Ó×lA¹ï?À:_x0001_@}bô?Õö¡-(zð?_x0007_V_x0013_hñ?=ºÉs_x0014_Iî?äP_x0011_ü_x0001_Eì?©ÃóYSê?_x001F_px&amp;Ùê?ùÔ?õ0ò?*·¥¦_x0007_Aë?ò2jJ#ñ?_x0001__x0002_ðË_x001A__x0019_ýºì?¦_x0018_F rãê?SJÀtÓð?^ÿ\_x0001_4ð?ù_x001F_/_x001B_âð?_x001A_;ñ?Mb8ð? 	7qåð?5F1uè/é?_x0012_y_x0011_1egî?£¥_x0005_Ncæð?¾_x000F_O_x0008_ê0î?e&gt;_x0008__x001E_	ð?7EF¿	ëð?Sí_x001A__x0003_Ü(ð?T_x001F_ý_x000D_.ñ?zô]0yð?ðÄÐ{á@ð?;'ÕÕ_x000B_ñ?u_x0018_/±|í?y_x0018_u¦¿©ì?^T_x0016_íïMò?Þ³°öhñ?h^h·#ò?üãyÞ÷;ñ?Ök_x0002_b*ï?±:énV[ì?×#©X_ñ?=R­,áFð?ñw¡`øê?_x0012_(×ñlWò?D_x0018_'a_x0003__x0004_§ì?Õ±u¡#ð?}æ+!Õnî?dÄÙÇð?_x0001_T¼_x001A_[Çð?¯²v¸î?h-¥	5®í?ßê´[pUï?6^1_x0016_®ð?û§âµð?PYùð@ï?¨|PsÊî?GZ Teì?l81ãÉ1î?JÁddnì?ç^ma¼î?¬_x0002__x0015_édíí??ùÏLÛð?ÆtF_x001B_mê?_x000C__x0008_ö_x001C_%í?ô=½_x000B_@ì?a¥¬Ûæêñ?À_x000B_VKë?_x0018_Zübñ?à=_x0010_Máñ?Ü²ð_x0005_ûÕò?U_x001F_U"¼ð?ÿrº]&amp;ñ?÷úþ*ðî?)u÷_x0012_xï?Ó_x001F_@$Qï?v-_x001E_Ãì?_x0006__x0008_8²lð?Ù¬Z_x001D_üð?_x000E_ö¯2_x001D_ºñ?*¸TËñjî?X_x0010_T;ñ?Ù&gt;¿áï?u_x0001__x0019__x0006_Ísð?G|_x0007_¬ð?j1©bØð?-î[aî?ÇýÔºáñ?Ë_x0001_ÁEoyñ?_x001D__x0003___x0006_ñ?Ë¢³ëTcò?=«èþåð?_x0002_M¡_x0003_oí?ºb)~1_x0007_ë?ª¶9`MØï?_x0017_ÀÏ8jï?_x000B_V¾ó&gt;{ï?¬^_x0011_¤Õí?Í ©rð?ß&gt;Ò\ïñ?ú_x0005_!;ª_x0004_ð?ä,ð8mñ?oHº~_x0003_ñ?ó_x0008_Öedí?{îN?[ñ?=IX¸#ï?ÊÓf"m¢ò?|]Ó4)ì?9É_x0003__x0005_N*ð?¯/á}_x0002__x0016_í?ò}è/V_x0006_ì?ê¼_x001D_ÃÛð?_x000F_ç+î'¿ï?ÈA££Ñð?^´9öéºê?ä,ö_x000D__x0010_Ýð?Gù&lt;	]ë?Pº	¢%ñ?¬A³ð?4_x000C__x0014_añ?¡Â_x0017_6wåí?_x0007_o~­î?HÊÛÆsñ?"læjZð?¤jô_x0001__x0017_ë?éâ	Iø_x000D_ð?_x000C_¿©Ï­Sð?_x0017_z_x0010_¬Æò?¢õ_x001C_$ì?Á_x001A_^6¤]î?îGGA÷_x0006_ð?_x0004_äÕ0_x0013_ï?"~;áÉó?`[WVcð?glÉ ~ó?oäÇ_x0002_y ò?s"aö¦cî?Bp_x001B_7wéò?8Çdæí?_x0005_÷~ËÝæî?_x0001__x0003_ú_x0016_Ì¨ì?Á"o´ï?-®Ys_x000C_ï?ñ¸¶«_x0018_ï?_x0019_ê_x0004_NÂ©ï?©ó_x0005__x0002__x0012_ð?KVU_x0019_½î?|Õ_x0003_À§9ð?BêíÃñï?!ýW_x0002_ñ?©#aÛÏZð?¡cÃ¾_x000F__x0005_ï?	ßî?_x0013_7¸o¡/ë?ðC_x0016_}K÷í?_x0006_Ê ã&amp;_x0014_ð?!-_Gð?|¥Ê¼³Ïí?ßºG_x001B_2ùí?z_x0005_{ëvçí?jT_x000E_¬î?µ%î_x0007_ì?ä_x0006_mË_x0013_î?st4tähò?³£Ç­í?#_x000B_£3	öî?Ýµ',pò?&lt;_x0007__x000C_mz®ë?_x0014_Ë;Íò?ì÷¿ê?º_x0008_KG_x001B_í?àe4_x0001__x0002_î_x001F_ï?¹X¿1KËò?ö'×_x0010__x0017_üê?Ø_x0008_	_x0007_Xñ?ÖóXôÝnñ?_x0006_¼J_x0017_óî?º­ß_x0003__x0018_ò?\´Pü_x0016_Úð?41e^fò?Ãáð_x0014_Lì?s_x000F_x~të?[ÞõíD+ñ?Ñéxë.ï?e_x0019_l]«èð?!J_x0017__x001A_ð?,Ò_x0001_¦Qì?Vx.zÜë?_x0005_Õ;_x0013_Wí?ÍÙÍ£1¦í?Lß_x0007_æ~ñ?E8¢ßð?éà8_x000B_Kð?òÄ_x0006_îì?Bûeï.é?e_x0001_-Åó_x0001_ð?À{S_x0017_7°í?_x001D_k2ZKé?IÀ23ñ?1Ì_x0013_fe;í?G¾®CÞï?æ_x0007__ß_x0014_wî?z7v_x001F_ó?_x0001__x0002_c_x000B_¶.«~ï?e£ÆZ_x0012_ñ?+|èQÀï?_x000E__x0010__x001E_^_x0013_-ò?ÌXa(_x001D_@í?1_x0015_r6n¾î?v²)G¡Rí?{rÒàÝï?¬ál_x000C_ò?3~þ"FÒï?ô§}o±ð?_x000B_éQÙHÚí?_x0010_R _x0001_ÕLð?Dõy¼_x000B_Tì?ðCúÖùÙî?MÛ_x0017_dJ&amp;ð?¶6®j?ï?âM¥W§uñ?oM'z°î?_x000C_úÂ¨ ñ?Ä¡Ï_é¨ë?¨Uëøßç?_x0014_å¶.^ìî?Ç_x0018_bÔ?ð?®_x0010_Äzè?è_x0006_ûÝ&gt;ð?¬H_x000F_êa_x000C_ð?Éf®}Cò?¤_x0019_së~ýè?kí:_x0008_Ñ;ð?04_x0010_H¨¨ï?_x0013_¡ñ_x0001__x0002_D¦ì?â¼¼_x0007_vï?#!µ¡ë?Û?tÌ] ð?T_x0008_¨_x001B_¹sî?ùN¼_x000C_äGî?9- ÚÚ¼ò?ò($¿§×í?æ,ªÿ$[î?æßòÿ__x000F_ð?h²wî?M]CÆ¶2ï?`EY·&lt;ð?ÚÇr±qñ?¬m1µÞð?q_x000E__x0016_Oð?xÄ_x001E_QÇHð?Ùä_x0007_|³Äê?çõ_x0002_íð?bÝèÃsò?ñ½WÝnï?á§·ÖWí?_x000D_Öó`Ñbì?_x0006_l#úµï?_x000B_×¹l_x001E__x0015_ð?ÏfÁôØí?½aAÌ_x0002_ì?Ä²	ûN_x001E_ë?G¦H½cõî?è¦½²_x001F_é?ÊE JËï?_x0010_{¡ýiè?_x0001__x0003_¹âa_x0005_1¹í?0ì_x000C_^2.ò?j9_x0016_g¼%ï?_x000E_biÿ.ò?öÀÃ|4xî?N_x000D_$ý½=ë?_x001B_øEóvgð?ÕQ_x0010__x0017_,ï?(ú±ênfí?ÈØÔuð?y¼4.úöñ?ZäI_x0012_÷ð?(_x0004_ß&amp;ô_x0014_ð?_x0002_Ü;Å_x0008_ï?ÀG_x0007_I|!í?Wº*jë?zò¡Â¶lí?.×_x0012_7ì?_x001F_#-b$Yì?_x0006_nV@ü¾ï?sÄOárñê?FNè	rì?\¨ÓAñ?ÇÖuÐð?(°$Ç¼Ñð?ç_x0014_rZ-´ð?òBÓT®Úï?v-¨_x001F_t_x0008_ò?R¿0_x0014__x001A_ó?\0Â"üiì?;_x0015_Û/$ï?÷1Þñ_x0003__x0006_ôrñ?uÅ³hLò?4kÂ¹då?Ï,_x0017_£Íñ?»N_x000C_Ò3í?q¯_x0005__x0003_ì?vNn)ñ?Í®µ%iµî?Õÿ_x001A_³qï?òøsï*ì?ÄÆT÷¸Yî?|Á_x001F_Bî?_x0015_í^¾Ë3î?_x0002_¦¶ï?_x0005_O&gt;Ýqð?VËÂg_x0013_üì?¨_x0008__x000D__x0017_ÆÇî?«º¢3*ì?ôýF0n_x0001_ò?¬L_x000C__x000B_?Aï?¸ÍM½_x000F_gò?_x0004_ªH _x001D_Mò?Ü9¨jâíî?Âi¥rµ_x000C_ì?¨[uOõé?N´ð?)¦ÕQ_x001B_Íï?+(_x0007_ÍÇ"ó?=òîobjî?ª¹±ßÙìï?út-sv_x0010_í?]J!_x001A_ÅÛë?_x0001__x0004_ä_x000B_úEí?­_x001B_mÍð?ð?ë¦]ð?Ã^ÄêÔñ?£4_x000F_/¹nð?¼úDëî?e¥9n³ñ?ôõ_x0004_Ñî?!¸,`ÏBï?p_x0001__x0005_Rð?enU$Vî?×ÝÜÈ_x001D_ò?°f_x0002_'pê?Hñ?é!ne6në?0BÒiÒï?æ@íðdñ?J -Åqkñ?´Í`_x0003__x001D_Èð?%º2_x0016_WÅñ?Zfá£©Èî?áÖÖ#-ò?üò1aiñ?J±jÒsÝð?À	Ïá¥Wð?É_x001C__x001F_Iðñ?í_x000C_væñ?$Ú'9£{í?À7±ß_x001B_ì?JÖì¥ñ?;?_x0014_»ï?¬Èl _x0001__x0002_åæí?ó_x0005_Ë¹^ï?uvêÜdÄï?ÖÓ_x000B_{_x001D_xí?ßÍ_x0004_ÄHòï?4_x000F_Àkì?Íãó¡¥ò? ;Üozí?e_x0010_&gt;?îí?¯af­Ïï?_x0010_Í|«_x0001_ï? Ò¾mRò?ã.y÷¢ð?A_x000E_Èmh_x000F_ë?_x0008_o%1reî?_x001E_*|Èx¢ñ?_x001C_I£q_x0018_Ìð?é½_x000F_ì;àð?hf3±ïð?ûµDôð?_x0016_EZ_x000C__x0015_ò?]ú©Bð?_x001F_ïçÉÚ	ñ?[ËjeÐñ?ãþàJDî?_x0013_®Ã2_x001E_\ï?	ýÿE¡è?ÖÃÃÛð?_x001E_¢Ö5ð?æâÒÙKð?À_x001C_ÕàIó?þwãewäë?_x0002__x0004_ùº49_x000B_ñ?û9JÅZ_x0012_î?$óÚ3½ñ?_x001D__x0001_ãfð?nlëó_x001C_ð?òNÀAP)ð?g&amp;¯ßØÑî?§J¢Ùn¹ð?°]p_x001C_¿ï?RdÅ^ð?µ:u&gt;]õð?'UýÈ_x0010_hë??_x001E_­^|ì?k*gß1ð?LäF^_x0012_tô?§h'Tð?ÌÓ¨Fâßð?Ö ~_x0019_ñ?î]×®&gt;xò?lÝK&amp;î?t%8±ð?,©~ÊÔì?éü½ºð?P:¢éYgí?_x0002_ÁÊ,ì?êRq¯ë?_x0003_£_x0019__x0015_ð?ógªDBì?òKá_x0015_úê?þã9ODì?¼Áàf]ë?%mu¤_x0001__x0003_äñ?Q:bÙ6_x000F_ñ?¼ðÿhÞð?±·oXºøï?_x0003_ö2×ïî??&amp;æôî?¶_x0002_W	Gxð?U:W¿·î?_x0016_Þy_x0017_~ð?vÙ_x0005__x0012__x0013__x001F_ð?É8æì?_x0008_ãØ'_x001E_$î?sëÜ¶_x000E_ó?Ð{Eað?*ª_x0004_oî?¹_x0010_L¦ò?¥ç½d·_x0001_ë?_x0014_òqo)ó?¾©_x001E_"_x0016_ñ?`RÖúgñ?ùª'±)Nð?Êv{tÒñ?çîWîÿð?Hi÷Ñoí?a_x001D_r_x0019_¥î?5¸ö_x0018__x0005_î?z _x001A_ßX.ë?_x000B_3SG_x0012_í?®²p ìí?bß^_x000C_Zì?_x0002_¯4*ñ²ì?U3pc^øð?_x0001__x0004__x000C_q_x0019_éÚì? Vò_x0011_pð?P_x000F_Q¡ ì?¡H_x001A_ðuí?8=Ï%ð?Uº­4Bð?BNs¢½kð?S'ä3í?_x0003_úC'Jð?ÙþcÛÓWð?¬¯þ) ð?©:|µªî?g["_x0005_ì?ãÉðÉï?h_õ9wñ?ua´:îï?_x0002_Gq¥Lvï?_x0002_£Û|ì?%%_x001F__x0004_tî?_x000F__x000C__x0010__x0011_êBð?¼~G4æ\ð?rºå¹_x0007_Õï?Uh¿V#î?ÈdWï?é-U|Sð?LÞ+Ïfð?°¥_x001F_Sk%ò?[_x000F_¸î?p;à¼(ï?ôlh_x001E_Çó?4HeGð?(_x000D__x0005__x000D__x0002__x0003_Ü»é?R¦¯}·0ð?'+)GRòì?.¨9í&lt;äï?!*	cÍñ?ÒQ Kùì?ìªxÜ Îð?-Ç@T_x0007_ñ?ß_x0008_¸_x0002__x0005_Vì?~MÂ§_x0003_Lñ?  _x0012_ì?Hª-Eñ?_x000D_Fû;ð?wÆy*Íð?G_x000D_r¿³Õð?±Ì_x0014__x001B__x001B_ð?_x000B__x0007_´¶óPî?Èo_x0003_^Æ1í?E_x0018_(Þâ!ð?°ìi÷ªvê?ý_SÇ ¡ë?b]ÜÆ#ñ?ál»_x0006__x0006_ó?ÏãJÊað?¾³±lPCð?G8_x0001_]=ð?_x001F_C7ð_x0017_ð?"¼)_x0016_gð?×V8¡bñ?0_x0015_Û	gÞê?ªD )*î?ñí$_x0019_ëeñ?_x0001__x0003_8Ä*_x0015_ñ?×p @Èò?¶_x0003_²ç"_x0010_ñ?Pä_x0014_Vòéî?.d"ò?_x0005_Æ®dð?ÂÖ^îÕñ?ß0ë)þî?u`DÒð?@zþ_x0017_R8ñ?ÞÔë.ñ?0¥_x0002_d¡0ñ?_x0019__x001D_.ù®ð?&lt;rÀPË|ï?¼Wê_x0006__x000F_0ð?¤m£h¿ð?Ãevõâàï?Ö_x0015_¶×_x0012_lð?pµþ¢[ì?&amp;_x0018_ñ_x0001_Xó?_x0011_sr¥_x0005_ì?&amp;T_x0012_ÊÚÚí?P:_x001F_×yñ?2I©_x0011_·ñð?X²Ò¸1Áð?K9!ùaï?xjj;é?o_x0011_Üï;ié?W&amp;4¹qð?Ú_x001E_ùòÁüê?#_x0002_,j[ð?uZK£_x0004__x0008_Äð?ÂyáãÔ_x0008_í?Å¨{ù°Wê?ïFçozò?\§_x0003_ú_x0011_ï?+_x0011_ß"_x0012_Æð?,Á!×Ûñ?_x0007_1­¥Y~ñ?¢:Qkë?ÓDXÆ.(ñ?qé_x000E_BU_x0002_ì?Z%ÑmÃë?uå_x000D_:dî?³U÷e5'ñ?;&lt;úÎ Îð?IN&lt;R@ð?"_x0017_ÈR\_x0005_ó?ùj_x0018_?Tï?JÇ_x0001_juî?~%A¦vrì?_x000B_ ¨2hí?äO¥_x001F_~ºï?Ë_x000E_¯eÄë?_x0006__x0015_nm÷_x0010_ñ?SÖ_x0004_³Sô?_x0019_u¡ð?Ôä½ræ_x0013_ñ?~K(ý_x0018_Zð?ÜAûÊøï?[cÚ¡_x0011_ñ?äha~£ñ?÷OpSÏí?_x0003__x0005_Ô_x0017_1?ì?îímýî?QC_x001E_P¢î?579¦__x000D_ð?%Á_x0004_/Þ:í?òy&gt;¹Æëí?ûæF{ní?åFØ_x000D_û°ð?µNÊ£Aï?HA\;üÞñ?_#»2 ñ?_x000C_k&gt;éçë?_x001C_ª_x0011_a;ð?-z&amp;Q/ñ?_x0001_þ©ç_x0002_ï?ü¯_x001E_e_ì?.ö/_x0002_S(ï?AlÔÅð?KHUIð?_x001A__x001D_CN_x000C_þð?Úª	ÊÞÄï?&amp;À­" Ëî?_x001B__x000D_%B_x0010__x0018_ñ?ëâQÁñ?_x0006_0f¦ð?_x0015_ÝI÷_ì?&amp;©_x001D_tUçð?,;ÀY\Çí?«u&amp;ØÈí?_x0013_W2_x0005_Xï?F_x0002_*î°êí?_x0017_p¨_x0018__x0001__x0002_ddì?º?¤÷Ö_x000E_î?9Í.0ñ?ãÒâg_x001C_ñë?ðfD2ní?à	h_x001D_c©ñ?²\&gt;Dð?_x0018_W}XRÃí?yHÆYÎñ?z¤Ô$ñ?ÝÜM?!î?Äïø_x0006_yÊð?«\þÁ §ñ?rK²Ñ;Uë?¸¶ÏÖqYò?ük_x001E_8Hñ?ô_x0001_¥²;_x0018_ð?òÃR:ÐRð?DI_x0002_Êï?29 ¯_x000E_ï?ÜOòÎÁð?._x0017_I~²ñ?þ_x0011_ª¦Ø-î?nÔ_x000E_óïÝë?_x0004_v4ò-?ê?_x0010_×þ%Jrî?[Q_x001B_&lt;êSð?ó¡_x0012_c»Bë?Wýcö_x0018_ñ?_x000D_òSM÷ï?¦-Á·ë?þÊ´·_x000C_Òî?_x0002__x0004_G_x000C_8]D­ì?¹§·ð?_x000E_PÍñ?J:{3eûñ?W¯åØî?"_x0018_çÂ¼Ýð?H÷LÈ	[ñ?­¾_x0001_Ö7ò?_x0015_[ðó×ð?¢_x0010_gñ$­ñ?íå¹Êfeð?óó/íÇï?Á¼ófÔFï?Ù_x000C_D¼¥Oï?,ö_x0006_qí?xÙá-_x000C__x001F_ï?@&amp;Í-¾óî?v\ð_x0015_Tð?H;/Èìï?á_x0018_ÖO0Úð?.ã1/¤Hð?L_x0007_~T(7í?PÔGú9ì?I'_x000C_bð?_x0006_ãDLEð?Ó%_x001C_.×ð?ñ³sÔäáð?9_x000B_Ußãï?S_x001A_9_x000D_r9ë?Û*ÀÙ&gt;8ï?nïç§_x0003_Ðð?®Ø}_x001D__x0001__x0002_?Áí?t_x0014_§î?Pbàt_x001C_ñ?WîÍÙð?ÁºëÁ_x0017_Àï?ÿ4ýTyí?úqg´Çòî?Õú5¾(ð?Ë_x0001_&amp;MÆ_x0002_ë?¥t#|_x001B_ò?®é_x0014_üÆñ?:_x0008_¯í?Í½+À·ì?I_x001B_Vwa_x0015_î?vCJÛ¤¬ð?5îÖL_x001C_ê?ÝrwGê?é_x0005_¼_x0016_åð?46¾ZÂñ?øûðúî?õñ_x0008_[_x001A_ìë?b¾æµì_x0008_ï?ÿcÐ^W_x0010_ð? #©#J_x0004_ñ?¨ì¨Ní?__x001F_wð?ÐÊS±ÏRï?Ú@ÐÏ@î?á_x0010_¯ì?®_x000F_ÉeÝê?uBÒØð?åtóªBî?_x0003__x0005_ÐSØ$_x0002_|ð?#Iì_x0003_,èî?þñsc|ð?LU¹_x0014__x0002_ì?#bõÃî?òíâHÒñ?Ò'ld_x0003_ñ?[]_x0001_Àð?í´Þn©ï?ÈTjPð?"+ÔCÜ7ñ?þGf¤ìê?Ãém?ýì?bRgÝð?_x001C_µ_x000E_Ý-âê?Ô_x0013_mr\ô?V_x0003_/^®ï?tU_x000B_Øaÿì?_x000F_æ£Ê_x000B_rð?±_x0018__x001A_C(ð?:]	×2Ùë?cJé²ÒÈð?F;]ïî?T/_x0002__mñ?WðjÄ_x0019_í?º\ï?Þ 4Ð®í?|_x001C_ÔS_x0004__x000C_ï?·_x0014_|#åVð?æõ_x0010__x0013__x0004_¸ð?ËòÕ4ñ?(¾²Ì_x0003__x0004__x000B_Õð?á_x0019_DÍ_x0019__x0007_ð?§¸`XRï?T_x0007_qæNíë?*l/«Äî?ðÔÌÍ[«î?I_x000E_||ò?Î|Æôµ¸ò?_x0013_CÍqôIë?×_x0011__x001E_'tñ?_x0004_i_x001E_½ð?è¶ç]mDñ?_x0018_C" H|ï?´êÀbë?_x000B__x0002_ÞI2_x0007_ñ?|Ûñ®óð?óÉJ_x0016__x001A__ò?a½ôôYµç?¥6_x0019_j¿ñ?=Ç_x001D_WZñ?ÇÎøö_x0011_}ï?&amp;âÔDñ?¬rNì°ºñ?	=ìs)&amp;ñ?ÞÿÌ7î ï?fºr3.Vé?¤ú´Æð?hKï_x0015_U£ë?÷§/î?µN_x0001_Q©2ð?Ü ÆÄ ñ?@¯éE=_x0007_í?_x0002__x0003__x0004__x001D_ÓB "õ?Pª}3ì?_x0015_³Â_x0006__x0015__x001A_ñ?_Ú$_x001E_hð?¯_x0003_Wîy§ì?JWí_x0001_°ó?_x000E_TX_x0016_ì?:ÚÆ Â8ì?8_x0008_ßXÂcñ?J_x0004_íÜ÷ï?N%_x0014_l_x0011_Äð?ö#_x001D_-&lt;®ñ?xÏ_x0008__x0012_ÿÎæ? KîÙ_x000B_ò?µmTæ_x0011_¼ë?ýÞÆG]ð?*=Ó1wTí?ä1­Ùæñ?_x0001_ð_x000D_C0ùë?_x0014_.áPò?ÓÕ+Ayð?e	»¤»î?×_x0016_7jÑüñ?f£rÏ_x0003_ñ?¼+q¨¬ñ?_x0002_Mßháð?ù°äÜ£oñ?'¦á¡@7é?IMDËð?¡_x0005_Æ4×dò?¬M°­_x001A_\ñ?ÑÍÕ¯_x0001__x0002__x001B_íò?_x000E_ø¥DFñ?5¸O_x0011_ñ?.ªU~iñ?c_x001A_"íñ?_x001F_½s:}ñ?Gd[ ,_x001A_ë?_x000E_Pnå§ð?Z	_x0004_Ðµî?:V_x001A_]$é?Q!î_x001E_w&gt;ð?×GÚÈ_x000E_qñ?²ù6_x0002_øÂò?bbèy_x0011_ë?úWdÈ{0ð?PÉ çÖê?y¨¢¹Æ_x0017_ñ?K¯)ÙMKñ?T·×u¤?ð?À:u­Ò²ï?I&lt;Ðð,î?Æ_x0012_üAì?u=_x000B_£ùî?¦_x000D_&amp;Ñ½-í?_x001C_5{-ðAñ?2:_x0012__x0018__x001E_î?k1ýð.oì?ù¦#Cì?W_x001F__x001E_«Mð?E§eÚÜùí?!ìÇd¨ë?h3e/_x0010_ôì?_x0002__x0003_^F_x0011_aÐí?cä&lt;Eùò?__x000F__x0001_ß]õë?ãòÁë_x0016_'í?Hg¬â:ë?/î~Õ&lt;ñ?Ü@O_Ëñë?ê_x0010_Õ¡¥#ñ?D¡Ýi^í?	¦_x0011_î?wÑï!=_x000F_ò?AT¨_x001D_j,ð?0/3éð?j_x000E_÷_x0007_®ò?_x0010_èÑlð?Jô¯û5ç?3ò¯¶ýÇí?­_x0008_l_x0001_ñ?ÍJ,,î?_x0002_ßJâõð?Z¨"¿_x0019_í?±)sÚ_x001C_Ïí?ûñCÐêï?&amp;üº_x0010_ò?Û_x001B_¡¨ÞÛò?Ö`N*_x0014_ò?Õ³?TKßð?6&lt;øK{æî?4vZ_x001E_,í?_x000C_B¸òñ?4« NEsò?$Bd#_x0004__x0006_²Yì?_x000E__x000B_-_x000E_ï?_x0003_vdÉî?±Qº¾_x0017_ñ?T°¢7ï?yd´sG¯ñ?_x0012_$é_x000E_¨ÿë?ï5_x001D_D¹î?Fë.k÷ë?ÍZ`_x001C_ôè?!_x0001_+úìë?^ËÇ÷ð?@)_x0006__x0008_ï?ú_x0006_ð?æ?	]ð?_x0012_Cæ+_x0015_ï?C&amp;~¦béì?bÙ÷º_x0018_ë?\EIÎÀê?qÇX4ºì?ãu´:ï?R_x0019_oëwð?óù_x0006_=Óî?'S[-_x001B_ð?_x000C__x0002_¨^ ³í?ÕÙÔg&amp;ë?+_x0018_ÉY~ï?ÎÀB_x001B_Uéí?)ÌÎ_x001A_9ó?_x0002__x0018_[N´¿í?¥à{_x0005_%ë?ëSie:Êð?_x0001__x0002__x0004_ò?NôR_x0013_ñ?x)_x000D_¤Iò?4HKã×ñ?CÉ¡.&gt;ê?Ú)t_x0010_øñ?rHÞÞ«ï?Y²Üë_x000F_í?ZMU[(+ë?Èej»ï?½Z_x0014__x0002_ð?ë×_x001A__x001E_c_x0015_ð?^ôMÌd_x000C_ë?Æ$¸àxë?Ì_x001B__x000E_ú^í?o+_x001F_gÕsì?#Éå»	ïð?²_x0004_tÙï?F{j_x001C_Éð?ÂU­"eî?ïBº_x0019_Jð?õÈw¹ë?§¢REÀ(î?PE#¬ñÃñ?Dx_x0003_­_x0019_Óî?üâyò?U æ#Ò)ð?¯pÀü_ð?,)F[Aúë?Öwfhæí?_x0016__x0008_eµ÷ð?àB)_x0002__x0003_=Wï?=R_x000B_N2í?½²è?5ÅÐR_x0015_hï?Ñ¥/ò?5}«_x0006__x000D_Ãó?X`VtÙí?_x0008_¢_x000C_#"µì?§_x001A_±Úk_x0018_ñ?õi-ð?¾_x0019_èåDãì?A6öÕÍµé?.£_x000E_»Ýï?_x001D_ïY_x0013_5ï?¦¢- )î?Fê_¤ð?_x0001_#¯ë_x0002_Ëð?d·HL{Þñ?_x0014_ÄÞ¬,Åð?ÜlÐó¼èð?¨BdL¶ò?:_x0005_ÏäY«ò?Ç¯ùgÄì?ù·¢õÔÑï?ç=Äî?ÙFÝQó?×Õj_x000B__x0005_ð?Lë×5ñ? åÖx4.ð?U½±©Õì?"%_x000F_î?.¥_x0004_ø+«ð?_x0007_	S`ð_x000D_``í?²_x0006_#gÞí?ó¤ñ3(²ð?­¬_x001F_J_x0005_aò?_x001F_Ð_x001C_¢ÅQî?µ¥d°_x000D_ð?_x0002_/Îø±ì?_x000F_Æ_x0018_k_x001A_ð?L½ªÀ_x0013_Ëï?upÐÁñ?º_x0005_ðN¥Vñ?»¡ÀZ.î?þ»%Q%ì?,1_x000B_èÜé?ë½Zh_x0005_®ì?_x0008_­±X**í?_x001C_Éq_x001D_´ï?¥Nüî?ö¾qGïhí?ÃÙ0ýÔôì?²áÿÈ_x001C__x0017_î?îÑ_x0010_M§¸ð?_x0007__x0001_\FPë?ìþ	×Fkð?è~=æé?²ý;Áß?ì?_x0003__x000D_ÝÓë?h§8}Êúð?/á`N_x0004_ð?ô_x000D_Aÿ+í?ô¸sá8Hð?ÛêØ@_x0002__x0004_~3ñ?KY@_x0001_é?uÈô$¿:ð?JrÃØdë?Gçù!_x0006_ñ?·©_x000C_Eì?¾i^Oî?ÝÆáDªYò?G¸¤ø¶_x0004_ò?ü_x0003_¾Ö ð?M¼Oàºð?´Ù*ºó?xÇõ%Qî?¿G7_Cúì?!¯_x000B_Wë?ëëÎouì?Î(_x0007_ÇOì?Ñ,¼ð?ßÀv£ 2î?g_x0008_¤@î?oxé=)ñ?­ú_x000C_S_x0014_°ð?¾_x000B__x000E_QÛ!ë?!8zø®Að?VòñØ¢ð?{ÔàOeñ?_x0006_§\ÑÌµó?P#2Ôïí?_x0012_§ø s¥ë?_§&amp;ÆòVñ?_x000C__x0008_Qy&lt;ñ?_x0003_f|_x0004_Òí?_x0001__x0003_9áO_x001A__x001D_ð?k_x001F_i^Ðè?©_x001E_X_x0006_?±ê?_x001D_cl_x000E_C·í?ld/^_x001B_¨ï?_x0001__x0011_«ÐxXð?î½qv*Âî?áÞ_x0014_-ñ?_x0011_ûq­í?L_x0017__x001E_¤óþò?gÏ÷s{_x0007_ð?Úr=7_x0004_Zð?_x001E_åÁO1ñ?©xæBK;ê?o_x0018_t(¨bí?äérÂKZï?Û¹Þ_x000E_Iñ?mÒb&amp;Eð?ðÕë'ï?®Q`£_x0008_Dò?_x0002_7q{*_x001A_î?íüèøî?n²_x0003_Ög\ð?Ó63ÎÒó?'_x000F_órë?®_x0017_àBí?_x000E_úAïµÈñ?CÙS_°ð?_x0014_|Ë»5î?0»Õ9øð?uÄû7r¡ð?Rr³¥_x0002__x0004_$øì?%q_x0002__x0015_hYí?ç~oðÀò?ïvùN(?ï?ð*QO_x000D_ë?r_x0007_l_x000E_+_x001F_í?«_x0018_q_x001D__x000D_´ï?qã´ó/_x0001_î?}rëÆ¬Ìð?a%Á_x0004_\éî?³¢Ûsà_x000C_î? ¿_x0007_×6¦ï?¤_x0019_.&gt;ç¡ï?_x001E_{o_x000D_ô`ï?*`¡µï:î?Ö¶V$@{ð?,¸_x001F_yËFñ?^,¼Ç¦ï?/5±_x0017_Ûò?ò&gt;øcúî?ñP¾)òñ?Ó¨µ+$dñ?÷£_x001F_-&gt;%ñ?ÓQâA¼í?½KééÑì?}(_x0013_ºuâï?Òïdøò?â1_x001C__x0007_.Hî?Ù6Þ_x0012_é_x0003_î?._x0012_ÕAò?@Ï&lt;;ÎÔð?_x0004_D:ùs¨é?_x0002__x0004_|_x0015_£ï´zï?{ýîÓ_x001F_ì?}rÙÁ._x001D_ï?ÜC§þg¨ì?È¡9ÁÄñ?.Gâ.ªë?~§Uè_x000E__x0016_ê?Ðe_x001E_Y*qð?_x000C_]KÛÜî?ÏQ«æQ£î?R_x001F_Uãð?._x000F_µ1Sé?çãfUð?¶êRã=_x0003_ñ?_x0015_GnÕ_x0016_ò?po|¬K_x0019_ï?ûzúì.î?¢.`÷_x0016_Zñ?Ü§×_x0011_Âò?Ã~_x0003_ÿlð?/»*Ö»_x0015_ñ?áÒ/Á_x0015_í?ÝEÝÏ÷ð?_x0001_f8_x0003_¯ê?ÒrÂ³_x0010_rñ?·¥_x0008_¥Gò?[(é39ð?_x0003_mt¤_x001C_Wð?Ðq¼¢Âï?ëë_x0001__x0004_µð?rzY?[øî?R,¡_x0002__x0004_v`ï?h¦_x0006_g2ð?ùF-_x0003_ñ?a_x000E__x0006_=ë?s_x0001_ïDÖtð?ñg-_x0008_dêð?t]_x001A__x000C_	ò?¾¾Z,ñ?2,^Ô{è?X_x0010_æOG-ñ?ç_x0003_¯4ï?Ìdô9_Oñ?O+_x0016__x0016_Øï?t¯_x000B_l®®ð?kÊÝåÿ?é?èdþQýÕð?`û_x001F_W_x001C_Àé?_x001A_õT_x000F__x0012__x0015_ñ?@´©*?î?o_x0017__x0011_ÿ"sð?®'k_x0003_­ðè?íW_x000F_C°ë?³Zj¼Çyí?_x0001_ñU@_x000C_Uñ?5hta	úî?°	k¿&amp;Kï?_x0004_a/nbë?Ñ,{?5ï?¢ªÀ_x0016_ãï?_x0007_î_x0007_¬Éð?úhÖwÉð?«gÁõjÑï?_x0002__x0004_àæ×Ô_x0015_é?_x001A_"7º_x0011_ñ?~_x0005_ÝxÅð?«_x001F_QMI2ï?9_OM_x000D_ôð?kpð'Uöï?0ÎÚær_x001B_ñ? Í!¤î?6ÆÂAßè?Vn_x0002_	4ï?¸_x001B__x0005_¥Tð?rô[hé¾ì?e|·_x000B_ñ?}Mû«É®ò?éæ_x0004_n[î?_x000D__x0003_l_x000C_¹Xï?×_x000F_ðï?ØTæ¦ï?¶_x0003_ß¶Ëð?8!¬_x0001_¥Vó?èÉèÒÔCð?l ·jÆí?ÈÁlµñÁñ?ÐÊÜàvé?c_x000E_HH|àî?A_x001C_þpÜßñ?ã_x0016_vY_x000B_í?É?¹ð?[_x0007_R,O½ð?_x0018_9_x0001_z_ó?=8»_x0002_ò??ì,_x0002__x0006_ô!ï?«»8_x0005_é?_x0004_ë¶_x001D_'_x0004_ò?Ï|îÉêð?_x000C_ô«_x0014_Ä_x000E_ñ?³$Þ_x001D_*·ñ?-_x000E_$ñ_x001A_ñ?E¢1ñ?h@´®6ð?CùTjkð?gåÁ_x0002__x001D__x0003_í?Îú_aîè?©ey;¤{ñ?Ü_x0007_kÓ_x0001_ð?\Ð³è~ñ?8¡t?E6ñ?¢]i´_x0002_ðë?(!îógê?_x0018_Ë_x0015_i_x001B_àñ??k_x001B_»_x001B_ñ?Úßüó_x0008_ò?_x0003_×@Tñ?_x001E_){·³í?_x000E_ü[Ñ§î?cÔÇ	Óì?â_x000C_3¢ãí?¦_x0015_vÅüë?uW_x0003__x0002_buï?jÜóÆÚ!ñ?hq	q'_x001D_ñ?/ï²Ê_x001B_î?Î"&gt;_x0008_ð?_x0001__x0002_ü_x000B_³Étò?F#­_x001F_Ùï?_x000C_VUìñ?8_x001F_ÙS+±ï?_Ú)gï?À½ºÌ_x0005_ñ?Æt_x0001_¤­ð?_x001D_[ÈÉò?®ÐIQa7ð?_x0004_ú^_x000F_%_x0001_ï?'ó_x0011_W_x0008_að?¦F_x0008_Ö(ï?âñM_x0017_¨¿è?Ö7Ó|üVî?4=èá_x0010_ô?{(Ê%s¥ð?þ7XýýÕï?þÑé¬mð?bwJÿ7Kò?îS×öî?]r®8ßî?Cjlº¿Pì?²²&amp;ê?uÂ_x0004_@ñî?~_x001B_úðT¬î?$»|L	ë?_x0013_Kß^"ð?Ë/Kf¼ò?ØsÝ¸×_x0005_ï?3hÈ	§¶ñ?öáÇÒ¤&lt;î?_x0004_`_x0002__x0005_¬òî?½uåØ;_x001F_ñ?¡_x001C__]Sðð?­«`½Åð?1àëÑýUí?ÇÒRró?ø_x0007_es,hò?(slÕEíç?¨÷_x001D_Ð_x0014__x0019_î?À(Í¦´ñ?Ãþ¦_x0019_øí?ô_x001E__x0003_ð?bÇ4ÄµÉí?Ö&gt;?Àð?rQ?èÓî?ë~k%ñ?Í_x0002__x0018_Æ}Cí?*k|Ñ\Öñ?¾_x0004__x000B_¾|Gó?©mæîZeò?ÞC(_x001C_mRð?ÀÌú£_x001C_ñ?X¦&gt;_x001D_v¨ñ?`#Vøï?	ØåËfð?ó_x0001_èdL_x000E_ê?_x0014_.nëî?\PCöwð?Ñ:pR²ñ?L%GòVÛñ?ë~à_x0001_ëï?H?_x0003__x0001_À(í?_x0002__x0003_­¾i?ØSî?ä_x000F_%_x001D_Wbï?_x0014_&lt;Õ¹F«í?_x0002_AûTÄð?¦PG@Zí?)_x001D__x0013_Ë%¶ð?_x0013_Wl_x0003_ßï?*Pï¯êë?._x000C__x000F_s?±ñ?ø(í{_x000E_í?ñ^ï°ì?_x0010_ïkA\dó?¬2ä2òjð?0^÷Òí?9a]º#ð?2ðõà_x001F_ê?ÊÏ)¦ê	ô?ÇQÄëï?}\ø Eð?ºÇUÎ8¼ð?8¸ù¥)ð?¼ë³ù¯_x0001_ð?_x000E_$âyßAð?MV_x000B_C86ï?M_x000B_§ï_x0004_í?ËÜ¥ áÏñ?ñê47òë?_x001A_ð7_x001E_ÀÄé?K×ý¹pë?_x0013_ÃùUGð?_x0012_){y_x0007_Xì?|ÝW÷_x0001__x0002_Jãë?é¯À3¨xñ?Ú&gt;_x0013_¿çð?%ÐØ_x0012__x0007_.ï?+ÊÁª_x0005_îî?d{Ä3Áï?_x000F_Ý8_x000E_ùûì?_x0017_ÏSócí?_x0003_×_x001A_ÇÚpï?_x0016_Móÿí?¼Ø)ö%nî?Øº SI@ñ?g_x0019_Ú^_x0017_Îð?Ã*õ·Üwñ?ä_x0018_-_x0014__x000D_ßð?6ë¼Ûè_x001A_ñ?¶²÷_x001D_É³ñ?_x0015_Ëøû7·î?úä\ëö_x0004_î?_x000F_È³K{_x0016_ì?æJèxð?·¡'Æúcð?}RZñ?_x000F_»y-þï?DÃâ_x001D__x0013_ï?ðÂ^ñ_x001C_ò?#_x0001_sWð?Ý_x0010_Qºë?_D}nµ¤ï?ägîaÈ°ð?"dõÂ©æê?|. _x000E_'¾ò?_x0001__x0003_TjZtÿñ?ÈLç&lt;_x0002_ë?ð¯È¥õì?b¬ü\C\ñ?_x0017_Ç¾«¢è?$%þëÈÓñ?Ë 	Ðò?£ó_x001F_aï?_x0005_Uòvázð?ôÚîÓ·ë?@'n¬¯î?²Br]_x0012_ì?t_x0014_¡-ýí?^¦õÆPÑî?g±eçÞé?ÖxÍ_x000F_ï?iÏY8À_x0001_í?këã1ï?A«äÄï?ôYtA£þñ?®Â=9sò?­s²_x0016_pî?d}û¶°ò?(¸A0_x0005_í?|¶4J5î?/}¨ôhï?t«å0SÄí?ÃUajáPð?(ÿJ_x0007_ï?ý×ãr_x0008_ë?ûT©á_x0006__x0017_ï?¬yÊX_x0002__x0003_è_x0014_î?_x0017_ØÓÿAð?_x001A__~èëï?KÛX_¹8ï?Î_x0010_õ«&gt;ñ?¬Åmkð?YëÚJ×ñ?+ô_x001E_ñl+ð?î_x001E_¿øî?`Áèò?¯ë?Tã;¼H}ï?_x0013__x001A_g_x000B_PÐê? 	,vÚaî?4g_x0017__x0011__x001F_âî?dØÁòE2î?KQ7_x0010_¢gí?5¾ª'õñ?à%0Î^ð?¦Ä©]¨ñ?5ý|=/ï?Á |&gt;	;ì?×_x0017__x0001_Ãl@ð?8®úÌ$ó?CÄ Ô/ð?_x000D_)?_x0017__x001D_öñ?Rï_Îñ?Æ_x0014_ Æ·í?iÄ¨ÖÞî?¾6«Õ!ì?Øáõ,ôï?_x0013__x001D_olñ?_x0001__x0002_§_x0005_ºö0ð?´?}¯,=ï?Ê_x001C__x0014_&amp;:^ï?âJ;@EÃî?\"»ñ`Àî?_x001E_õ¾_x000E_xí?Eý5/s^ì?üýáYìð?_x0007_CWVTî?¥_x001C_T1'Zí?dö½To_x000C_ñ?%Ü)ËÆ»ð?0RõÖê?Â¯ý_x0015_zBð?Í³v§ã_x0001_î?d"eo_x0003_ð?¸YÐÓØë?»á_x0001_¹Hò?éR³îZ_x0019_ò?8Ó®`_x001A_ð?0A_x001B_þá»ï??td]µí?A:=¥sð?zÞó÷èí?_x0003_ÈHøð?ä_x0013_z&amp;aÃð?_x0013_pÝ%£î?sÏW_x000B_¼£ï?GØ@­_x0013_Oí?ñu&gt;½8í?¸în~]àò?_x0011_r+«_x0002__x0006_ëî?kÜµä_x0001_Vï?-_x0008__x0018_#Ììñ?_x000E__x0016_Ê!î_x000C_ò?BU_x0008__}[ï?ý«ÃÜð?´·Ë^ð?_x000C_0[ûÚî?DÓB­_x0016_ð?_x001F_µÔvKì?ÍÖW_x0003__x0017_yò?t; 1ï?¼B3ÞÆð?eª½G¦:î?WÔªÐ_x0004_Pò?_x0007_GKs2{î?m)ÞUÝÛñ?ÄBYuî?^Íb°.ãí?_x0007_±ßð?ýÎo¸J}ð?_x0007_Æë_x001B_yî?È_x0003_O8èoë?_x0013_Åè¶,:ñ?Éúºï?_x0006_Eì_x0011_ò?8·_x0005_Q_x0006_ñ?Vrû_x0004__x000E_ï?0³e«íìì?Çf_x0003_Ç3ì?7ßec½ùï?,ÂF®_x0005_¢í?_x0001__x0002_º¥U\ôê?Û+"_x0013_:¹ï?J+eB0¯ì?¹`'«Þpñ?_x0015__x0015_¿A&lt;ñ?ÿHð	Lññ?&gt;;DÔíÝñ?@ «_x0018__x0003_Iñ?ýÎØ Êð?8;5m_x0010_ì?è]'ÎHÅò?0©ìôYï?k_x0005__x001C_G*+í?è©_x0002_Sî?jLÂÝ\_x0017_ì?Ô×wBó?cDÿ_x0002_Íê?$²Åhí?._x0011__x001B_\¼î?_x0011_±_x0013_Ç*Ôï?IX $LBñ?u_x0017_$¤*ñ?ÿbqCHçó?Gý9Å^øó?À&gt;Ø_x001B_Jñ?Ì¼^­ví?3¬è³_x0008__x001E_ï?­QRr_x0012_ð?Òbë_x0005_zÉê?ñuO¨_x000E_ò?"uÝ¾_x000B_â?ÓÚì_x001F__x0005__x0008_@í?.C¢RO¿î?,î_x0003_Cð?Ú_x001A_»=_x0018_ð?b«à°Rì??çdDtï?²s]Ñª_x0002_ð?ª_x001E_ð´_x0004_ò?Çø±=ñ?ã'^ð?Sá@_x0013_úÝò?Àéo2±lì?a:«gÄð?Á-_x000F_º_x0001_ë?Õ_x0017__x0004_;sî?!Ûê_x0007_ï?(_x0011_Ñ³î?_x0019_ÁVõ:ï?_x0015_ÿI]nMñ?÷&amp;Õ°_x001E_î?¦y_x001D_àí?_x0016_atÈ=Üí?.Èÿóe6ï?2ìO^ü_x000C_é?_x0010_¡5Úð?_x0002_ëN¹lð?Ù	l5&lt;ð?_x0006_Í&lt;«_x0002_}î?_x0007_b_x0013__x0005_&amp;_x0002_ð?Ñ_x000F_n¯tñ?_x000D_ì/ð?'±ÎRñ?_x0002_	$2	[¶ñ?¸_x0002_}k·ë?Ý£Æâ1[ï?ÎËém_x0015_Uí?NEä*±Øï?$¬x@ð?\&lt;×ãñ?_x000E_T¢Q7íî?^:ÁË_x0012_è?§ðê/í_x0001_î?ôÃö _x0006_&amp;í?àÕ%åïï?¶_x001C_Ü«'ò?xÐ2Æ_x000B_®î?_x001E__x001F_?_x001A_Ní?ìÏðÑ&amp;Bï?ÊÒ_x0010_Ê$îð?_x000E_2dp`mò?\¼_x0007_=ò?_x0008_²°Â_x0012_ð?sü_x0015__x0004__x001F_éñ?ST+ûî?_x000F_8F_x0003_aî?è©ìûéÅñ?xå_x0016_ñ?_x0005_òF7ñ?µ¤YÈò?¼)_x000E_Ô¯_x0015_ï?.nT0_x0008_ñ?å`ì¿­ñ?Æ4Ôá¸ð?Ïè=î_x0002__x0003_Þíð?Ø³Fg-ð?15R_x0014_üï?¹m­"&gt;í?ês¶¾|ñ?p´dÆÃð?yÔ|ßqð?h;_x000F_q]*ó?(âí_x001D_éfï?_¨vB_x001F_'ð?9LÃ_x0006__x000E_~ñ?ê¥£ÂÍ_x0008_í?Ú_x0007_Å_x001F_±tí?süª_x0005__x0017_ð?ÙJêPFï?çMÀÍ\(ð?@yoB_x0011_Èì?xú_x0005_î_x0012__x0018_ó?°~UMòMë?ÂÓ_x001E_aü_x0007_ñ?Ä_x000B_¼êì?âSû£¥ë?_x001E_3Í_x0004_-_x0001_ñ?_x000F_Aì$¶þð?Èä_x0018_/_x0012__x0013_ë?ò©¨ßî?_x001F_|I3ãð?$GdGÑiñ?º_x0013_P*³ð?_x0003_L_x0005_ÒEò?ÎZ)ÇÎï?Îìøçï?_x0001__x0004__x0003__x0005_&gt;¢cì?_x0018_áq¼_x0003_ð?ìÁ:ëò?ç_x0005_8ÙU?ñ?9õ_x0018_X_x0012_ð?_x0016_Î?_x0018_úï?@_x001D_ÓNþùð?q_x0015_YÕV¢î?iCê_°¥ì?_x0018_WG:nÇî??QÉ,Wí?2åjZ"µî?/·Òùbð?*üUÒ_x0012_ñ?j_x0003_^ò8ï?Ù_x000C_+Rú{î?v¤ÙLò?¯*?wí?óa¾0_x001D_#ð?éWe´ÝÐð?õîå_x001F_ì?úE±ñ?_Ýyï?[_x0004__x0016_%èð?f#¯þ¸§ð?_x000D_þE	0ò?ió®©mxì?qw_x000C_ÔV_x0002_ï?[×_x0005_uuTð?j²_x0006_Ôñ?kN&lt;\÷Sñ?7HÅO_x0001__x0002_7gñ?qÜú=ò?Ó"ºµ_x000F_î?À_x000B_m×Úuñ?¾Ú&gt;ò?xx&lt;ð?3äüo3ið?xhF_x0011__x0017_&gt;ð?Ð¼åu4kñ?6-¨-è_x0013_ì?ý¦¸_x0014_î?hj»ï?B_x0007_Oy·Qí?}ù_x0011_å_x0010_­í?¶øåÈÍ~î?É}²añ?Q`_x0018_læÊë?/º_x001D_".;ò?F1{­åð?`!H_x001C_¡ÿð?µf#r_x0019_Óò?5_x000D_§_x001A_)ýð?§Dgñ?í?õºÝXð?)z_x001A_lË$ñ?|{YÕÒúë?Öé&gt;x ê?¬Ð&amp;_x0018_¤ñ?£AoGÍñ?@¡Ú_x0010_ï?Ü_S&lt;+ð?®1a_x0005_ññ?_x0005__x0008_7PÕ*´çî?_x0017_b_x0013_Ø_x0010__x0006_î?_x0001_¢(Ys-î?_x001C_?3P«é?M_x001A_S ò?_x0016_ã_x0007__x0006_kð?ªâ!ò_x000B_Aî?Ã_x0011_U¦_x0018_^ò?@B Ô_x0004_ñ?:ürUÜñ?&lt;_x0010_räñ?D8ç£&gt;Øí?Sj_x0014_XFð?ß_x000B_9³ñ?^x]rï?V0À_x001C_&lt;îò?¼%_x001E_µÝàð?á·|n]¤ì?Á^y"_x0001_ï??.b\³ð?aµLAð?_x001D_F"¼ÿ_x0013_ò?Z3_x0004_è¬øé?_x0013_E_x0003_^	ï?æ~&lt;÷¬î?ã_x000F_¼Þ}hð?QðÈ%mð?ö}Ts{î?äï! íì?g_x0005_Ìifñ?_x0002_µA%Ëî?ÊÑ{¨_x0001__x0004_¿Rî?!ZÆfÃ_x0007_ð?©_x001E__x0013_¤üï?e_x000B_:_x001A_¢Áð?2ÉQ{cï?_x001D__x0002_à·óñ?f³fçÁøî?5_x0001_/D_x0007_ð?N'óðëò?S_x000B_N¬_x0008_Dï?Úþa½÷Qî?(ð¾º_x0010__x0016_ò?äù_x000E_/ñ?øP_x0005_òí?AÉæ5aèì?_x0017_a¸_x000F_Gð?òN³¢(ñ?Èkÿû_x0012_	î?)Ìçt«_x0005_ð?J_x0018_¿=©ð?éôÐúÅÏò?(ã:Zºð?qU0Ôqµð?ùãÒ_x0013_¾ó?_x0001_^$- _x0001_ó?&gt;³IÎÍð?À·þêvÕð?QaP_¬ð?®Y[}åñ?_x000B_ ÃÅ_x0003_ñ?²E8^¾_x000C_ð?Nm|/éï?_x0001__x0002_ðèmqäî?LÈ%Ú¯ð?ÀrR§ý)ò?_x001A__x001B__x0005_-^_x0016_ó?ssNì?ÆÉ	,uð?h%¶_x0012_¨î?¬4&lt;ýÂÕò?c)Ökìjò?_x0011_Äü£Dïï?9S&gt;/Ofð?zóÁ#°ï?_x0005_Å¾(µð?{88_x0013_ð?_x0018_«øúrñ?æk0ÝAkî?H/Õ¸ñ?5Ä#Å+Jê?_x0001_)Ç´Ýäï?Ô\fMï?Ø»­P+ï?ÅÜªbÆð?éQH5Ißñ?~`YóöLî?L6wi­&amp;é?_x0013_]~Õ(fñ?2_x000B_êSÌî?_x001E_ÔºÈQð?®`3Lí?ígHy¦±ï?_x0017__x001D_y÷ëJî?¾Å_x0005__x0007_×ð?ûÎÞ_x0013_ò_x0012_î?ý&amp;­+]ùî?_x000D_å3_x0003_Cî?Ö¥¾s_x0018_î?U´_x0001__x001F_æð?Q_x0017_ªfàë?õ_x001D_×¶&amp;Ïì?S½Fqvâð?%²|_x0002_Çé?¸_x000D_É_x0017_8ð?_x0006__x0018_/_x000B__x0013_¬ñ?£a"°ï?_x0003_ßTíï?4_x0016_Ï=Æð?4[_x0016__x0013_¹ñ?v°JKî£ê?R_x0006_ç¢ì?_x0006_ýlRÈî??xÚfqï?Mè7ÙÇñ?H_x0004_E¹Æñ?Ç_x0016_W,ºð?ù¦ô_Zäí?ø»Dö9ïò?äLËê:_x0017_ñ?þR*i§ñ?Àl_x000B_Lï?xË{j_x0015__x0006_ð? KNþUò?=Ä^^íð?_x0006_qS8þ7í?_x0003__x0004_ÿumí?·¢ã_x000D_ñ?_x0003__x0012_Ö½î?næI¸tï?ÎÕ?Àë?L&lt;¼ªñ?R}°°¼4í?Ð©Iwñ?D_x0002_õýÃí?D_x0001_^DWÀõ?2[0e	ðï?ý0_x0016_Ä¬ãñ?ÓX(ÿRð?ìÎæüñ?êZ-ÎÔNð?ú"ÓUÈð?ZÐ§ô-ð?DÅß+¸kï?ÃÐAGí6ð?_x0005__x001E_¼_x001A__x0003_¡ð?¤øFà#î?BQ,4&amp;Nï?*_x0008_ÅÛ=ñ?u¢¨_x001B_}ì?ºTøöG8ò?½ÌEÖòkì?Ù+ÒBÃï?äÎÈ±ð?¤_x0006__x0018_á_x0011_8ñ?0::óbÔð?_x0004_âÒ.e®î?é11_x001F__x0001__x0004_N_x000D_ï?·7ú_x0015_Ùó?4ijõµ2ë?Ï{yò?ZË-t{Gï?j¥fáAþï?ò"V\O;ð?h_x001E_¶JYð?l4K(Ùñ?{_x0008_ï_x000B_ëÀð?_x001E_ëÈ_x0018_Çñ?_x001A_hÔ6?ò?L_x000E__x0006_²î?¬NÏ³Gíð?»/_{_x0003_Èè?oKË£µï?v_x001F__öBlë?]£ð?Ú¡êÇ{ð?62	XSï?4_x0002_õ½_x000F_(ò?qnÈõê?_x0016_þ-_x001B_sûë?í¿rÄpî?_x0013__x0004_=¾óï?ª¸ö[×Èé?_x0008_w50ì?gyªOÑ_ð?ßoô_x000F__x0005_&gt;ñ?_x001A_ÃþJò?_x000E_Vëßhð?}9O²g{ð?_x0004__x0008_òhó_x0005_hsí?+_x0007_áø÷,ì?¿_x000C_1vvð?R»#G_x0001_ð?0+lÖ,ð?äo$#sì?(æ9Ö\Vç?»:_x0001_?åê?VÝóÓµ¡ò?&lt;lW1þí?Õ_x000F_Òãï?×h_x0012_ã6î?÷ôP¹ì?´_x0010_ì_x000E__x001E_ð?À_x0006_@þì?_x000C_Î2ý_x0001__x001F_ð?_x0016_`ëãõ_x001E_ô?_x0012_Ñ{Àí?_x0002_pKýñ?¢_x0012_ÑÑµë?ÛüÓ.E$ñ?ÿm_x000C_þDí?Ú_x000E_êÿqYñ?LØ_x001A_í_x0011_ï?ïóXhtð?_x0014_Õ28BÜï?ZeýÕ¶ì?7a_±þyî?"¾ÑS_x0003_ºí?Óñû¦jãî?ê;;|7vð?¯þ¡Ú_x0004__x0005_±Àï?¾ÉÎ§Îî?´_x0010_GXÇï?8ûLTö_x0017_î?½i_x0002_Ûðî?_x001A_ÄÅéÍï?}^*_x0006__x000F_ñ?Ã¨Bã^Yï?EPLèôë?ëq_x000E_È©»ð?ÎL\'+`ñ?öôµÃñ?³§7_x000C_Î²ë?.;_x0018_r@0ñ?±¹@!ò?¨	h?óí?"ÿ¬=4î?_x001A_ôÆâ¤¬ì?º¼¡LèÚð?5{&lt;Òª­ï?_x0010_@sQoð?HAÜÇnpï? óÑÇa|î?KüËÔ´êñ?_x000C_~_x0018__x000D_p3ð?_x0003_U¿óÜð?Vqrtîë?Mn_x0007_üúð?¡ÞI¬_x001E_+ò?ý¿Ð_x000F_Âî?;þ)mï?#_x0001_ Ät.ð?_x0001__x0002_öB_x0014_ýZï?_x0018_3Xjñfó?%)ê_x001A_Ùî?±ÂýB8_x0002_ò?¦¤HÔÙÏð?ÙÅ+£OHò?÷?_x001A_&lt;tUî?_x0011_Xt_x001E_&lt; ï?ü½¶}ËÅï? £®F¬ð?_x001C_dH_x0003_×ò?Øå_x000B_j.}ò?_x000E_Gkñ?Ná²Ðâ&gt;ð?- ð_x0001_Õ[ð?K+_x0017_"Æñ?É³ª*ï?ÑIõ¨iì?Ò£Æ§ëî?~_x001E_¥gËê?EËòð?j»þëî?z)j¼/î?{Û¥¤ÿï?_x0006__x0015_,Ù#ð?[ië?]N*ÿ@ê?æÏ_x0014_¾_x0011_ç?_x0001_õh_x0017_»ò?,_x0011_6oÏ½ì?b+ãæ_x0013_äð?V]me_x0001__x0002_zGñ?_x000B_ªà;Øî?_x0005_°.E._x001C_ñ?æøfK§ñ?y&gt;3_cjñ?ZØ_x0011_ñÆð?h_x0006_¼dð?ýxð?ÞÙU¾_x0019_ï?¶u­Ð_x000E_í?\î#j4:ð?bHhÉ@5ð?_x001C_	¿ë?U$Ù°_x0014_ªð?"sêc=jï?yÉ_x0017_0y_x000F_ò?_BÇ[iò?_x001E_î5ýõ°î?Ò_x0017_;ûwõï?ruDÕ9ñ?¼Uìñ_ñ?5þJÍð?	èt;ð?aÉ_x000F_`Pí?]:B_x0016_7ð?²Èú¤_x001D_ð?R,¢=Óîñ?}m2¸ï?Õ¨¦Ä(ñ?«Rò÷©î?n}yÎï?ùèh'ð?_x0001__x0002_Ê¶BÏþ¯ñ?§O±wu&lt;ì?²_x001C_j_x0011_îfì?æ	ÖÈ³pì?è'tSî?ÊM_x0003_ÄÀçê?Tuú°¼.ï?Ò¡N9_x0015_ò?_x0013__x0015_ÒÖ3ò?¨Ðk0_x000B_âé?B	Ðû ò?Ä¿è«;ñ?¨µAz^ò?v _x0010_~_x000B_ò?ò(Òµ_x000B_ó? _x0019_.yvñ?§î:¬`ìí?éÎ°6ôë?ó_x0017_5ñ?_x0008_Ò0¾&lt;ð?mÔ_x0015_"eßí?IüU5ð?Gì¤Bîð?£Ôç_x0019_Ó§ï?_x0004__`µp·ð?ñL_x0011_i[·ó?xÛ¥_x0013_wî?È_x000F_ÜØñ?5ÌsPúð?¬»cgr8ì?ÁÇ_®ìî?­£ð_x000F__x0002__x0004_Ì»í?ÚF-/P}ñ?­Hx¾çgì?_x0007_¦dG(3ô?ì*A Ýë?L_x0008_¶Àð_x000B_ð?êU2_x000F_ªï?;`«-ð?I$Ù¡iëð?Õï³µ2ñ?@{7Òyaê?­0è!rÑñ?Èo_x0016_Á¬ñî?Õ¥]_x000F_9ò?Ò-_x0016_Þ/Tð?Rõ_x000E_ïäbí? À¸_x0019_á0ñ?»ÓÉ_x001C_/ï?£û^7æë?²ÚëÕ(ÿí?vÞ½uÄñ?(Od_x000C_V`ò?lÃZÖ.Åí?`)Ç¦~ð?_x0001__x000E_\(ì?g(ý.ºí?ïw|á¶_x0005_ò?ÐK·Èæï?vøq&lt;ò?/\»_x0003__x0014_ñì?&amp;2z½ Kð?Þ_x0005_&lt;7îõë?_x0002__x0003__x0004_ÏL{ÛLï?8ÚA_x0019__Úî?:	¢­_x0001_²ë?=2S8ï?¤7#Ê_x000D_©ð?9òÄa+í?ÌÆa~§ïê?¢yUSyIð?_x0011_ëUl}ð?_x0008_B0`_x0016_ùì?_x0015_î`,_x0008_Àî?Oú2G%üî?Ý_x001C_Ç_x0001_Â°ñ?é5x!ü+ò?_x001F_:gå}ñ?gÎd?¨Âî?(ÈkÈ*ì?Eó.ù½ ñ?;ïm_x0005_Ù³ò?ýTOôí?ü¸_x0008_Áøèð?Ï?ÛbNé?W_x0005__x0014_\ò?ÙÂûÙÆï?_x0010_~{ ­ï?¨_x0006_-\ð?f_x0003_eêï?4_x001C_éÃoð?PÝB6î?I×±*Ó	ð?_x0008_7kí¾kñ?	ðþì_x0005__x0008_E î?¼tÚ_x0007_P0î?_x0014_¹Ò\ë?JPÒ_x000E_³Íë?óD«#zóò?+Ö_x0003_â'½ð?P$®¸_x0002_ðñ?_x0018_ë÷À®_x000D_ì?_x0008_¨Ìk_x0004_ð?g%ðËYmé?_x0016_rØ_x0006_û_x000C_ñ?¥¼¶RKò?ÚHl:#ï?JU¯·³gî?AaÌK¹aï?ÌoµJ1Xí?¢ÛÅ=÷}ë?[¾þë-ð?_x0017_ø_x000C_béî?Òê_x000D_çì?%ýX¤øð?º]_x0011_¡ì?55_x0016_SjPî?_x0014_8;ç_x001F_òð?_x0015_C_x0002__x001C_ðì?»×Óá*}í?_x0004_ç²­%î?²:h_x0013_À¥ò?_x0004_ÞÍwÓIò?O_x000F_Â×}_x0006_ñ?6=«_x0001_³ò?qw_x001F_ê´=ð?_x0003__x0005_TV_x0017_Ö_x0002_ò?6Ct,Dó?ï»*14ó?ªýî.ßï?èÞ[=_x0019_ð?N_x0004_«_x001E__x001B_wð?$I	Åìð?O[_x0015_._x0001_í?~~ÒQò?ÚPB%ë?Ô¥®_x001A_íLì?6Ô6æ*ô?©_x0005_+Îjí?WæWb°pð?øN7;¬Gé?Â_x0015_BÄ¦ñ?_x001D_º.MOò?vZ°ÿÇð?¸$K_x0010_4ñ?ºlÕ_x000C_!eð?à8PÆ¿hì?mô´_x0017_ð?Âów_x0016__x0013_(ð?îp_x0011_@ÿ_x001D_ð?Xf_x0011_N8§ð?»ß²Þ©gñ?_x0008_,ÄS_x001E_2ð?ô,Üñ_ï?/[×rèøí?à_x0005_:Ó_x001F_Mð?_x0010_nÉ~_x0007_ñ?&gt;Ñû_x000E__x0001__x0002_1ôê?à÷èçn_x0017_ò?_x0014_®LH¾ð?:ò.Yï;ó?5\Øjà_x0008_î?Æ_x0014_ÎÄÇ9ï?î4Ã_x0018_%_x0011_ò?=_x000F_Ü.ñ?Ôí7Â?í?|áßêò?$^îëª)ñ?£ûD_x0011_öî?4Í°ãOÆò?8nÆR1ì?(ùSL_x0007__x0014_î?ú'#òOí?itÌámñ?WÀSxG_x0019_ð?ºK©x_x0003_ò?÷_x000D_ÅjA_x000B_ð?wW:f&lt;ï?Ý%ÿGð?ëÑ_x0017_à@_x001E_ñ?/"{û¼ï?l÷ËÇåó?_x0006_V_x000C_Ù¡qñ?ÊÐØ»Ññ?`~_x0012_÷_x0011_bì?ó¯E0Xï?òÚãìüãî?³¤zv&amp;Zò?6âAN÷^ñ?</t>
  </si>
  <si>
    <t>cee606410042e85f597ee79882dc0aaf_x0001__x0002_Z%ôNáÌð?-_x0010_úßî?_x000D_2$Øðð?^_x000F_-ï?\o}Äf*ô?èx{(Ùåï?_x001C_ÃÂeíï?ÆtüÊäð?®ç_x0012_»Eí?Üå+_x000D_½ð?R_x0008_¶!6ð?äpnþÐï?ñ_%_x001D_ïî?_x000F_¬¢[_x0004_[ë?KÿDëñ?§ö G&gt;ï?ÿ¾ÞÈñ?åW_x000E__x000B_ºUð?\PáÓTð?F}¹ü]ñ?íEÚäì?_x0019_,v©Üï?t_x0014_ªÂÒò?ï_x001A_{T"ñ?_x001A_	7_x000E_ãñ?|MTx_x0018_ô?©_x0018_|Tt5ð?_x001C__x001B_û:Ó_x000D_ï?V_x001F_PÔùUð?/r^rï?ó_x000C__x001F_­ nð?ÆËµ_x0005__x0008_\_x0016_ð?dÖ_x0002_&gt;¸ð?Á:&lt;4+_x001B_î?g_x0011_ó_x000D__x0007_î?_x0010_:_x0011_¦_x001F_ìé?_x0003_õ-_x0018_Üî?Ú¦ÄvFò?4_x000B_r¯9ñ?H_x000F_¶ö}ð?_x0004_ç$&amp;èÉñ?z_x0001_¤_x0006_²ð?OO_x0005_ëCï?¸þ_x0018_àmð?3ðx)àÃð?Ëd_x001D_©;_x0008_ï?"_x0005_#ÉnÉì?Î.ç/Yî?-ÃrûÝð?&amp;2Ê÷Ï_x0002_í?ÈFýB`ð?ËõÇ_x0003__x0003__x0008_ì?áÄÞÇòåì?r&amp;îM±ñó?W|¾w&amp;ð?|_x0008_à±!î?ÎíÛëì?=#ZiYñ?÷8­mí¡ð?Ï¦¿M¾ê?ÞÙs_x0018_ò?¾]é·xð?îSþë?_x0001__x0004__x0015_QÈÊàñ?]6;vÂ_x001D_ñ?,ìÜO_x0001_ï?ÏÏ.ÅVì?ÂÁ×_x0004_úÁê?ÌOK^â©ñ?xu5Î_x0001_ð?ÈZ%s/ï?®_x0004_®é4ð?Â©Qªí?­øRÈrÒå?_x0015_®åE¥Zð?(h-Ûcºñ?D_x0019_Ôáü_x0002_ï?È_x0012__x0003_ÔTéë?æîÐí!î?dÊÙw1âñ?Ív¼Ðß3ó?vª­_x0011_zñ?ÂÃÿC¢\ñ?XodÊìwì?x~i-Éî?'¼C&gt;õ0ë?e_x0007_#Gtê?¡*ú_x0010_Þñ?Ä.jÍýñ?Yh/ltî?®Ä_x0016_,3ñ?ôBJn:éð?ç1vr+î?¹{:Ä_x000C_ò?¼SVf_x0001__x0003_õ?ô?4âýclªï?_x001F_ª·åî?üN¾_x001D_:3ì?_x001A_,É_x001A_î?\caï?]8Å¤]ð?_x0002_c\ê?Â±Þ?£_x0013_ï?Ñá;`_x0016_=ñ?¼ä_x000E_#í?_x001D__x0013_üà_x0013_ð?_x0018_ãúu_x0011_é?:0R0ið?NRi	Dð?_x000E__x000E_.ß+í?_x0013_4!£_x0006_ð?ò+2TÃ¯ì?UÕZ_x000B_w¹ì?_x0013_ýCj_x001D_ò?¨¤5_x0002_àfò?÷·_x0008_ò?×r1ýgOë?$¢_x000F_Iï?áÁv¹_x0014_~ò?²ÏxJï?ÝKÎQwÐï?^F¦Ajñ?ðn½bÎ¢ë?Ôã&amp;K_x0015_Eð?Ive}1¡ì?èþ¦yOð?_x0004__x0006_Á_x0008_X_x000D_&amp;î?'_x0019_ãÅð?_x001D__x0008_J-ò?_x0002__x0007__x000D_oê?M!_x000C_	_x001D_¯ð?r·ë_x000E_aûï?¢@Âí?¿{Lúü_x0001_í?Å¤;·Âð?_x000E_æ}/Xð?_x000E_ÁQrñ?JzSQ§ï?|iAzoï?#¾±_x0007_¼ð?&lt;K¼_x0013__x001B_ò?ÍBKhAçò?¸_x0003_·bØð?s7û9_x0015_fð?"VP®WQð?_x0004_çºThÈò?É¤ö_x0014_ì?_x000D_»qî?_x0005_IªCýð?d:rMnò?pDë ñò?OL³1ôî?|Æöäí!ò?Vu²_x000D_î?j44U+ì?¨|F¢âì?¦¼Y,1ò?÷_x000E_a_x0005__x0006_´úí?_x001F_q%{«­ð?dfèçñ¯ë?3_x0001_*áË{ò?RQ_x0013_Fc¸í?&amp;_x001B_Öj&gt;ï?9xb©_x0003_Lí?ZÏµÑáð?Cz_x001E_ Uñ?«S}_x0004_-Ïð?à_x001D_â(Tó?àM¡+ýfî?ÚAÀÒ)ì?ÍD4@ë?À_x0005__x0012_¥Óí?\±¡SPsï?[FÉÌñ?W¶øUÏ^î?Æù`Q;ó?Ò_x001A_Òh;óð?_x0013_Û£bBï?sTQ_x0017_|ð?P,ç¨Éë?½Y6t¢yë?Qî_x0002_1_x000E__ë?ÑSið?_x001D_ówi5Dî?ûl_x000C__x0019_¡ùð?_x0002_@ó_x000E_ð?Og_x0007_Ùqê?&gt;z_x0001_Íüð?ÞO.Ätì?_x0001__x0002_Øi"íSë?_x0012_£"÷Rî?ê_x000C_s_x0013_]Ôé?Î_x001C_2öí?lÖ=uñ?aÌ_x000B_	¡í?6_x000E__x001A__x000C__x000B_£í?±â;þÂè?ö_x0008_~¥_x0017_,î?¿f¯_x0015__ñ?P|6 ËJî?*z9Û×Âñ?Æ[_x0014_AOÅì?IeµPEê?^i17j£ì?+:´´ð?ÀBgWs_x0013_ò?ê4ò5Zhñ?Ô"Je~Cî?8?é_x0016_Yð?4¥ ÔÁÍí?¾_x000E_±_x001B_Q(î?9rù_x0011__x0019_3ð?rl¯Eäò?õ¢_x0004_ôäDð?C	©c»ñ?Ó:²õ$ô?óðOwâ_x001E_ï?Ò_x001A_ßdÈbò?_x0004_&gt;ÿ~=?ð?_x0005__x0002_@vð?Ýî:_x0001__x0002_ëÁð?ý¸¦_x0004_N_x001F_î?pæR=ÜÄð? ®vp×Ëð? AKüPð?ÜÑí¿_x0002_ìñ?áû~0ºí?W*&lt;8î?_x0016_¿_x0008__x0003_=¨ð?EÔ#[ ]ï?Zç´ÿÀ¢ò?r¤_x0013_ð?_x0008_÷§1`oò?rÞáaÙð?ºõ/^À_x000C_í?_x0004_5_x0017_­ñ?"ÞB8ñ?´ÿÞñ:Ôï?ÔVk\í?ÈCÆûð?À ,&gt;Ä8ï?r¶Ï20ò?[«_£ðð?_x0003_eúÀ;_x0002_ð?þs_x0018_ûâï?ª4Bû¢´í?4A\_x0014_õ»ñ?¢e¸Ýð?À@H_x001E__x0003_Òò?Æ½ù_x001E_«|î?V5ç/ð?Øk^eÅð?89ÝÏi;î?_x0008_ì2Ü_x0018_Èð?¡»Ç¤.ê?ÝJgïºëð?_x0001__x0004_88_x0002__x0004_88_x0003__x0004_88_x0004__x0004_88_x0005__x0004_88_x0006__x0004_88_x0007__x0004_88_x0008__x0004_88	_x0004_889_x0004_88_x000B__x0004_88_x000C__x0004_88_x000D__x0004_88_x000E__x0004_88_x000F__x0004_88_x0010__x0004_88_x0011__x0004_88_x0012__x0004_88_x0013__x0004_88_x0014__x0004_88_x0015__x0004_88_x0016__x0004_88_x0017__x0004_88_x0018__x0004_88_x0019__x0004_88_x001A__x0004_88_x001B__x0004_88_x001C__x0004_88_x001D__x0004_88_x001E__x0004_88_x001F__x0004_88 _x0004_88!_x0004_88"_x0004_88#_x0004_88$_x0004_88%_x0004_88&amp;_x0004_88'_x0004_88(_x0004_88)_x0004_88*_x0004_88+_x0004_88,_x0004_88-_x0004_88._x0004_88/_x0004_880_x0004_881_x0004_882_x0004_883_x0004_884_x0004_885_x0004_886_x0004_887_x0004_88_x0001__x0002_8_x0004__x0001__x0001_9_x0004__x0001__x0001_:_x0004__x0001__x0001_;_x0004__x0001__x0001_&lt;_x0004__x0001__x0001_=_x0004__x0001__x0001_&gt;_x0004__x0001__x0001_?_x0004__x0001__x0001_@_x0004__x0001__x0001_A_x0004__x0001__x0001_B_x0004__x0001__x0001_C_x0004__x0001__x0001_D_x0004__x0001__x0001_E_x0004__x0001__x0001_F_x0004__x0001__x0001_G_x0004__x0001__x0001_H_x0004__x0001__x0001_I_x0004__x0001__x0001_J_x0004__x0001__x0001_K_x0004__x0001__x0001_L_x0004__x0001__x0001_M_x0004__x0001__x0001_N_x0004__x0001__x0001_O_x0004__x0001__x0001_P_x0004__x0001__x0001_R_x0004__x0001__x0001_ýÿÿÿS_x0004__x0001__x0001_T_x0004__x0001__x0001_U_x0004__x0001__x0001_V_x0004__x0001__x0001_W_x0004__x0001__x0001_X_x0004__x0001__x0001_Y_x0004__x0001__x0001_Z_x0004__x0001__x0001_[_x0004__x0001__x0001_\_x0004__x0001__x0001_]_x0004__x0001__x0001_^_x0004__x0001__x0001___x0004__x0001__x0001_`_x0004__x0001__x0001_a_x0004__x0001__x0001_b_x0004__x0001__x0001_c_x0004__x0001__x0001_d_x0004__x0001__x0001_e_x0004__x0001__x0001_f_x0004__x0001__x0001_g_x0004__x0001__x0001_h_x0004__x0001__x0001_i_x0004__x0001__x0001_j_x0004__x0001__x0001_k_x0004__x0001__x0001_l_x0004__x0001__x0001_m_x0004__x0001__x0001_n_x0004__x0001__x0001_o_x0004__x0001__x0001_p_x0004__x0001__x0001_q_x0004__x0001__x0001_r_x0004__x0001__x0001_s_x0004__x0001__x0001_t_x0004__x0001__x0001_u_x0004__x0001__x0001_v_x0004__x0001__x0001__x0002__x0007_w_x0004__x0002__x0002_x_x0004__x0002__x0002_y_x0004__x0002__x0002_z_x0004__x0002__x0002_{_x0004__x0002__x0002_|_x0004__x0002__x0002_}_x0004__x0002__x0002_~_x0004__x0002__x0002__x0004__x0002__x0002__x0004__x0002__x0002_º0_x0007_ã¦ìé?.P_x0011_Orï?k¶Ï'µ_x001C_ò?~N³´¸î?ÃÖ	5{ñ?î&amp;»_x0012_·ð?U4*yü_x0001_ð?y+«.Üéí?D2¿lnð?_x0010_ABÂñ?ÏÃ&gt;ðÅVí?áµØ'í?àxÔíï?_x001D_7þýzyñ?w@7û`:ï?Hñ~áï?_x0005_¢}nPë?Î]_x0019_{_x0006_ï?ÎZ­;ìÚð?_x0003_tUñð?_x001C_è4_x001B_Éì?ü'û%_x000D_hì?Þ_\üY±é?_x0019__x0010__x0003_\ï?@_x001F_¾µßê?g%®Rfåê?_x000F_WV_x0002__x0003_øìð?I_x0017__x000E_õPð?;Ã_x0008__x0014_Bè?ð_x001B_J`°Õð?ï7 jIí?bÿ»_x0016_³ó?_x0002_#\àñê?_x0016_ÎvÜ×qì?M³_x0006_í?	_x0002_= î?_x0003_ñýúÁè?ö1?Mí?ÅåC¹áñ?Î tí?_x001E_0³_x001B_Að?EgPJPâï?:´b8_x0019_ñ?ù_x0002_ø¼_x0016_¹ë?±_x0001__x000C_Ñ×_x001B_ð?_x000E_U^8_x0005_Iñ?à`,î_x0010_ð?ÑR÷Ú_ì?	£pN¤_x000C_ò?_x0008_C-¥åkì?¸"üÅ¨î?RO_x0015_ÖÇï?_x0004_~_x0017_EíDð?iqÁÿ_x0007_ñ?¢ÅÙðì?_x0013_ª¿ª¨¶ï?ä¸ï&amp;N&lt;î?ÊÁ3Z_x0006_ê?_x0003__x0004_ÃmòNÒð?Ù7nnïé?_x0005_Rú_x0011_ð?"cõÿLKñ? õ0ñ?!_x001B_¼¡_x000C__x0015_ñ?_x0006__x001B__6ò?ÑÃ.{Ïbð?l_x000C_«Ôàê?P×Ôd¢ê?kovÔ_x0002_î?Læ_x000F_ñ?Ê_x0001_ôê³ì?_x0005_u©JÓÏð?ß2=à.ï?y¼ø+_x001E_6ï?ÔÕÑCúñ?ö_x0003_èLDUè?DÏÔôcì?´yÍhö?ð?ßÝxqfMí?AA[µJÕñ?_x0016_Øû/ãñ?Ë_x0003_s£_x0004_ð?É8®ôAï?&gt;_x0001_µ8uí?ô_x0017_c´Eñ?føfÒ/ò?S;,;Ýñ?JFç^øë?uæ ¯øð?¶¤_x000D_4_x0003__x0004_iÅò?LQe=eî?PÛU%w$í?(_x0008_ÔÄ_x0001_Öó?vC­A°ñ?_x0018_SÅArpñ?¤_x000E_Ê|Àí? D­¬_x001E_Oí?_x0005_þA_x0007_ð?{¸L_x0013_¦í?ÌJZÁí?Ó²ß*p;ñ?á_À¿_x0015__x000E_ð?q_x0002_e.ñ?¦ Ñ§Á_x001E_ð?y;&gt;&amp;úMî?*à"_x001B_Ãî?ËkÏÑuÂð?"vB$_x001D_Óê?t6&gt;_x001B_Gí?+_x0005_§Cañ?°%þ_x000D_tÊñ?mÙ_x000E_Dð?¯ÿ8d»Vó?6òVò/ñ?_x001F__x0019_'¹,ìò?}_x0006_	cò?8¹AÊÔ&amp;ñ?µ®Ny_x0011_Wì?8_x001E_j`ihò?0Òá rî?\ø`üN_x0019_î?_x0002__x0003_Ò_x0010_ØD:_x0014_ð?3U6AYð?ö¬³ÔPñ?Ñkbñ?~»_x0004_©-Pò?üL^lBî?_x0001_ªNWïï?æsbn:î?;_x0011_`L_x0006_î?ïFl]_x001D_uê?  XéUî?ÔÃ­8Ûò?TÕu_x0011__x0003_ó?_x001A_ßÉË_x000B_¡í?_x0004_[_x0005_Ñî?óí_x0007_êïì?= âÜ_x000F_ñ?7÷fÙøð?&gt;3Ì|¬ï?ð(àË9lë?VyNi³¯ð?Û{_x0013_z_x000E_ð?wmÜ_x001B_í?4jS¢Å"ñ??;_x0006_¶0ð?Üæu__x001C_î?Ì²ßdQë?¢`¼&lt;ô(í?4àÜU`ð?x_x0004_C-Ìî?ÀW_x0008_éF§ï?v'¨_x0002__x0004_ùñ?/_còîì?sÜÙ¢_x000E_)ê?Ò¶Î¨®_x0012_ê?¿Ø_x0005_Ð	ò?àÞ½áQkð?òû÷ï~zì?¬H$Ã'ò?l5W_x000B_)4î?gX~_x0001__x0016_ò?_x0003_ñ­s7øï?à6N_x001B_n_x000B_ì?x¯jTì_x0004_ñ?ü	þ_x0012_ð?3"wÜ7~ì?¾"_x0016_dsJç?ÈÃÕ_x0017_ï?¸u¹XÙdì?cù_x001A__x0005_bð?N?êêr ï?gc_x001D_	õ?¦¥]&amp;ºò?¹P4ÞEPð?U[?-kóò?ÄHô8D|ë?D¨_x001C_×ê!ð?! éÜÜó?*u¾wð_x0008_ð?Q_x0018_oïCî?ß¼k_x0005_&amp;0ê?P®C'©Õë?·//ñ%î?_x0002__x0005_¼_x0012_¢bî?V]Yë×ñ?q_x0013_y±vî?ÒyýÐFAñ?ÿçÉ@vñ?g¹nX,é?¥_x0013_Ôï?¬­_x0018_nÑ_x0014_ð?XO¿®0_x0011_ì?ÜXW_x001F__x000C_¾ð?!G_x0012_RKßñ?-_x0017_#¸âí?_x0016_½M1sí?R_x0007_kJwõë?_x001C_¿Òº_x0001_Èê? ¼§,ºÜè?üáYÛýí?Ú±_x0005_¸-õ?×Ø&amp;¤T¿í?¤Ëí)öð?Ehq8[¼ð?º0£_x0003_ëøí?_x0008_þ³$_x001C_­ï?_x0008_é9ô_x0005_yí?EæÃW_x0004_ò?&amp;6÷Ü_÷ï?_x0006__x0006_è_x000C_Ô_x0012_é?¡¸8OYvë?D×Ðnåî?Â_x0008__x0014_[ì?n8§&gt;iñ?¾q?Ô_x0002__x0003_r(ë?â)à_x0014_6_x0018_í?ì_x0018_?u]_x000B_ë?l_x0001_êË5ì?cÜX_x001C_ªïî?ª¸":ñ?ü·_x000D_IÄï?¼z(_x000D_&amp;ñ?¾Aà3yñ?Ú&lt;_x0001_|ñ?þ_x0008_ûXó?j@nAÀ&amp;ï?aao&amp;"°í?däcªÕ_x001F_ó?£åÿÝé?6ù%EWÂê?¡_x0005_½É¼ï?²Ô_x0010_*Fì?~Ë½öÞó?_x000F_g³JÊxñ?oÒ_x001B_¹\jï?îq/ù7dï?_x0001_ú'ø_x000F_ñ?p_x0014_À«:é?¯KQøe´ð?Èg_x0019_¯aí?_x0010_UÙ9Æð?Ñ_x0006_ô×øÔð?"áUoxñ?Kª%}ûó?#_x0007_ZÐ2î?gþIYõó?_x0002__x0004_U#ûýËï?i_x0006__x0014_í?«½ 	´ð?T_x0016_?_x0002_G,ò?w´Y÷lð?Ø²/÷(Cï?óW;7î?WÒWéûdï?2ÍòÄ^í?¨x_x0006_ê'ñ?¨_x001F_Û¯^Oò?7Å-:_x001F_Æð?p_x0001_âm!iï?|ê_x000B_ò?ì¨»:1ò?ü,ÙÖôñ?_x0016_ÉPt_x0005_¼ñ?_x001E_Qût¢[ó?oGÔ=ö_x0003_ë?_x0011_éSe^pï?Â)U^þRó?#J'Eø¤ð?'+ÐÎ-Äò?*2pÃi¿ê?_x0017_ä6|r_x001E_ë?^*âÐÀñ?_x0019_±î;¨ï?ê¼7AÅí?×èû	gñ?_x001A_ùx¾úï?ñ_x0015_÷{Z_x0010_ì?VY§·_x0002_	z2ñ?_x0006_Ku	¹ï?WÎ^ðì?B_x0003_¨³»í?¡âX²ì?(_x0005__x000C_¦T\ì?_x0012_ûð?i¦_x0005_4Ù_x0008_ë?ïÄ³ëë?XcÁ_x000F__x0007_]ò?Ð_x0011_ªÁÔï?H&lt;«U·í?7q_x0011_"ð?\3_x0002_£ñ?Ù*Ñ¸r:ò?Àè?&gt;¬è?,_x0016_¬Bï5ò?3'^#²ì?&gt;ç´Ä=î?¸«Ùy_x001A_ï?¾¢cãZnî?EYl¢_x0007_ð?_x000F__x001C_2øð?ë_x0013_Ot8ï?	¸$_x0002__x0012_î?P3_x0004__x000C_Ié?_x0003_ýxCµ1î?2`_x0001_Á_x0007_qð?_x0001_T2²Iûê?V¤{;_x0014_î?8¯ï_x0014_ï?Ü_x0017_-&amp;ìî?_x0001__x0003_FÒçÕ_x000C_Nò?Ø'j	ê?«U_rð?¦aE_x0013_Nñ?¸_x0010_W&gt;Âlñ?£,_x0010_¾&amp;ï?ÎÅÿâ_x0010_Më?Ê_x000B_=Çcìê?¯¼TËø&amp;ñ?öêÓËÚò?#F_x001D_É°Ëð?­RÒ_x0003_b¡ð?±BCçãë?XNPU£¦ð?_x001C_;ÿ¹)nñ?ØÀx_x001F_}ñ?÷}à_x001A__x0012__x000E_ï?fJ_x0008_Uøì?(é7W¢é?v/É|_x0007_|ò?ÖKóÐ|^ð?_x000E_§5_x0017_í?W_x001F__x000C__x0010_vð?¢´ìõüð?­Êg_x001A_Jð?¼ôí?=u¡¾~ð?/ã»ººí?#(hEð?_x0001_P_x001D_EÈzð?ñ_x0002_J´_x0002_Wî?_x0014__x001D_¨Ò_x0001__x0003_ñ?¬P9Ëûè?lëS_x001F_ø¦ð?Ýóµ_x0007__x0001_ó?-B_x0012_l¯ñ?¿ðÄD+ì?ü¹ñ_x001B__x000B_þï?Çv´¨f_x0008_ð?ÿÝvÊÁò?4ðð¹Èì?Ö¿xWN¥î?Ô[_x0014_'_x0013_þð?W_x0002__x0016_&gt;ð?KqéHqë?Gõ_x001A_yí?_x000C__x0013_p­yRî?l½ñ¹_x0004_è?ÑðNÔ¬)î?=wSc6'ñ?ä9)ÖX-í?_x0016_Ê_x001F_C_x001D_ð?æwÆÜqð?WWô/8ð?î¾)Lð?Tï(Z_x000E_ñ?öÂËfûð?ßnÌ~ï?u{¬Ö_x001D_ó?ÖÚM´Ðrð?Ö_x0010_cì?þúDiÒë?_x000F_=	~*_x001B_ì?_x0001__x0002_Ð$_x0013_ÒÅñ?jÿ°]¡'ð?³^(È'ð?ZH¹x»ì?¨:9Nw(î?ßfaKï?­¼$ÃÝ³ï?MOx;¬Óð?jö6ðï?¨¦\4_x0012_ò?b ªÍî?Ôu»Zñàñ?_x001A__x000F_ùzð_x0013_ï?J¯xgÆÇî?Q_x0015_)jYî?¡&lt;_x0014_\7ñ?6üE_x001A_Nþì?6ú_x0006_õßuî?_x001F_%½_x0012_e'ï?@Gã/&gt;î?/I_x000D_Ý ×ò?_x0005_ßùÇ%ñ?_x001C_qí­~_x001A_ð?e ÜïÆï?6RW_x0015_^Êî?+s-hW½ë?_x0008_&lt;nFíñ?újý[_x0014__x0012_ï?Ç_x0014_²ÕÛaë?ÖÃÜµÎë?â_x000B_Ù«_x001A__x0015_ì?_x0018_ã(x_x0001__x0003_í?P_x0001_\i9%ê?Ì\_x0019__x0003_#í?kkepõî?4(_x001A_	Ròð?]­_x0006_?Ðñ?b2NßÕ_x0001_í?uZØÖ_x0018_ð?p_x0016_Jßr=í?0_x0011_zÐ1ô?×y\Sí?£a|?4ñ?½ _x0017__x001F_ã1ñ?_x001D_FÚçCò?äÅ	'ð?¥N¯{Pé?D³óEQï?ÏÒæKò?B7³qÂ»ð?Þ?­eî?_x0002_'9_x0016_yð?]Mö2_x0003_çð?:_x0012_ÙX¯î?_x0001_@£fñ?V/¯zýñ?LY²z±î?ï_x001F_kÅ+_x0013_ð?¨n_x000E_Oètî?_x0014_P1pÿ3ð?	É9^úrì?'U&lt;\ ñ?¨ Ð_x001B_ãð?_x0003__x0004__x000B_4_x000C_R%é?Ã/J£ í?êÖæÈ:Âð?_x0004__x001E_a_x0017__x0019_ó?_x001F_bù_x0008_øð?U/ò_x0017_¥î?ÄIí?kþ½î?t$¥G|-ð?løÎw"_x0002_í?E _x0017__x0014_Ëjñ?©ý&lt;!ð?¼£Ü_x0010__x0001_Sñ?²i_x000D__x001A_**ð?h6xöRð?ñ&lt;´Û&amp;(í?¡+G_x0019_ÕÆî?¬¹_x0004__x0002_Ìð?Iiþ\rò?	h8BOð?¿Í7_x0004_ò?¯Ê5Çñî?_x000B__x0004__x001E_Dw_x001C_ñ?¤ø.Çìð?"CS:{ê?p¢TvNð?ÈÌ¶Ä_x0007_ð?ôæQy$ì?§¬D&gt;ë?ÂA#[dCî?_x001C_¹7ã÷ì?÷_x0001__x000C_©_x0001__x0002_Ð_x000B_î?®äÀTÕüî?AÍôèoÂë?QìtnÈbï?«_x0012_KSyãî?©Pz¨°3ó?i	IØÚ;ê?_x001D_Ïþ_x0010_ñ?¥Ìäð=ð?ÝÆ5N_x001C_ë?&gt;¯az(ï?ÖÇ©åªLï?YD4ºÑ4î?¥Ë¸P_x001F_9ð?_x001D_²µ_x0019_üýî?ÙN½]_x0011_ð?´ê¾:èlî?Ó_x0004_^.í?_x000E_k_x0002_Æî?ÂEÚÔP&gt;ó?*§.*î?Dó_x0018_aèð?óÂ¸_x000D_uï?_x0018_Ü_x0003__x0002_¿ò?³1·(Üï?¨k¡&gt;Üñ?¹_x001A__x0016_Î_x001D_ð?ÉM37¢ò?ìúºá ¤ì?ê¹`}&lt;_x000F_ñ?_x0001_«ÖØ_x0002_ò?¤ëµ¦ôð?_x0001__x0004_Ùã¬°ì)ñ?¾@ê1_x0019_Êñ?öiI­_ð?_x0015_´nÒÝì?x_x001B__x0014_Uñ?ñ2K¨ôì?ø§s_x0003_Rð?z_x0005_Gwã_x000D_ñ?º7wâvñ?_x0017_%¯ëßí?xæÃí{Äï?«¤Áí.í?.1¡_x0002_ò?;_x0016__x0013_Ñ²ò?k-Ø^Fï?­GÊ±8ò?_x0008_«ÖCåòñ?QÅ£óÚê?ê*N¥×Bð?hÌÈx`^ò?ÎDÎ¶_x0004_í?Ñý§{_x0016_çï?ôõ*)ð?Op0%ë?´µ_x0004_%_:ð?pÖ1¢Ãð?|ì"éöÓë?_x0015_gÿí?[&lt;^ÑÈuñ?N"qÉrHò?O®ö"Çð?.k_x0001__x0002_¤ææ?&gt;	úÆ®­î?"_x0012_¼\«ò?¹Í¥ Üì?_x0004_åÑð?Rò3Ìîí?Û-75½ñ?Uh_x0016_öù5î?¥ärìãhî?h6_x0002_S²_x001A_ñ?æ%?_x000F_ñ?FËu_x0007_Ælð?Î!3Äa¹î?-_x0019_Nÿ3Æó?Ûh0_x0005_¤	ò?÷ïY¶×Úí?ÐïU'ð?ö{Cw­ð?f/Üï?_x0011_¥#%êî?x ´ 1æñ?6_x0006_¾W9í?§_x001D_Quð?ki_x0012_E_x001F_ð?¨_x001D__x0003_ÔÄQñ?:×&amp;[²_x0013_ï?_x000F_/¼Sñ:ï?c¹O_x0012_îï?æ¯£Éë?H`_x0015_"uë?ç_x0007__x000F__x0010_Bð?4_x001F_zuú_x0006_ó?_x0001__x0006_È($ñ?Æ©ÉQFî? ½ç&amp;{ð?Ê09ê_x0015_xï?_x0001_Î_x0015_!ò?_x001F_äÇ4rð?¿ÌôÅUï?G¢Ðþîð?m_x001C_»_x0003_óî?ÁbÀ_x001A_Äë?0¤°v&amp;ó?Q5*_x0005_Méî?l¸9_x0005_ô?7RN¡ü¨ð?¼ÙÒÓWöð?Æçf£Wí?@þÇÉ²_x0007_ï?¾O@2_x0004_úì?â³Ôªð?	ign*(é?ù`{¯X`î?ð¬_x0016_KÚèí?ë·1&lt;É_x0006_ð?Ö_x000C_ò÷¥ñ?] Éº¨_x0012_ì?!Ó_x0015_8&gt;Íê?¨_x0002_YÞð?HH­/âò?1â8)ð?#ëÁ/__x0015_ë?ÏY_x0006_|_x001C_ï?f_x000E_O_x0001__x0003_¶¡ñ?Ï¹Â_x001A_ªwî?å5_x0004_\Á_x0004_ï?X_x0010_)sÙñ?NåÌ_x0003_ñ?´Q3ÉÓï?_x0008__x0002_Íó_x000C_]ñ?(ÊÓy(Vê?Ô2m&lt;Yó?î¢ùÂ_x000D_ð?Ñm_x0002_Cvë?_x000C_ØÀr_x0019_ï?Å³:q`_x001E_ô?&amp;Ùn×¡ï?5ÍäEz ð?¨W}¬Âîë?ÎÌ£í?½wWk'ð?O,z¹Ù¾î?²?N_x000C_z¤ò?Åîx1«î?báÃað?¢e_x001E_¾ _x0002_ð?î_x000E__x001B_h_x001F_ýí?Ô­J&lt;NÙë?E÷_x0004_c¨	î?ÁWUÝ_x0007_ò?÷²,_x001A_xÚð?Y^_x0012_¥_x0001_¸ð?¨_x0002__x000B_0ï?§¯-|øê?Á'º5ñ?_x0001__x0003_ô_x0006_-j²é?ý_x0002_yõÑJñ?§æ*¥ï?§_x001D_Í0_x001B_ ï?w_x0014_c÷^ñ?KS_x0005_Ü[Dî?_x001C_ÛÃQH(ñ?ìPN&amp;_x001E_ñ?&gt;MÃÛÏ~î?ú¿Q(&gt;øí?ªÀØX?sð?x³úõ1é?r~yT_x001D_(î?8nj%²çð?j«DJ´ï?_x0018_g+®ï?ðØîí?¡lÎ=	£î?x_x0015_Â¥é?_x001B_á&gt;xåñ?¦þØ7ïäð?_x0018_Y0_x0010_°ð?Këç°_x0004_î?É?|Éðð?Ä_x0013_dE_x000C_ï?s²È_x0003_½ñ?ó~©Ðµî?_x001F__4:	ï?½Í)_x000D_î?x¢»_x0007_Eñ?"I, pùì?DVóÛ_x0001__x0002_Våð?®xª_x000F_4_x0001_ë?¢_x0018_íë? kë_x0007_í?_x0016_WTã_x0004_Ëï?«,º&lt;~ñ?û1°ôÓ¶ð?ü_x0010_­*¿íê?.BÜ)xÁð?~'¼×cñ?qü1µ¢&lt;ñ?gO_x0004_Ì[¿ç?_x0015_î;[2ò?#~V=%ñ?ðÊ9_x001A__x001D_ó?!åxÂ&gt;î?ö6ÍJMì?]ïxÑ_x001A_í?(¹m"7.ñ?_x001B__x000B_º¾¢'ï?±_x000E_Ì²ð?yFB_x000D_~Eò?-"_x0019_¡_x001D_î?ìU_x000D_V_x0007_í?z0¥S	¬ð?_x0018_5Y.l{ð?øzç Rð?ã(}ìð?²£év±Ûì?¨ª V°)ï?_x0003_Nï&amp;%@ñ?ï®¸¡ìî?_x0004__x0005_½¶Z8îYò?j	u£®í?êXý&gt;Xñ?èy4\ñ?&amp;dß_x001B_ûªí?ïìe&gt;3ï?k_x001B_þ1®ï?_x0014_&amp;Co5`ñ?@ñ_x001E_kLüí?/_x0001_üÄ_x001D_ò?ÀÛù_x0003_Üñ?^ÂñSïê?_x001D_a\¬_x0013_Ëð?Ø(\H¢î?S3¥Íí?ºRÄÊð?³_x0012_£_x0003_ïFò?r_x0013_Kq¶ð?ñÑî$_x0002_äî?q)_x001E_a Fð?D!Ò2Hï?Ô7_x0014_¶ñ?vâ:Tõªò?(HXAò?:AgéÜÜì? îà$D6ô?[WË¹ÔXð?,¿nÒÇºñ?_x0003_«Nð?ÕâýÃkÌò?64¾À,¶ì?0_x000C_c_x0001__x0005_½,ñ?Qª+øï?ÕAªSyUñ?l9âî?éWG¯/¿î?k_x0002_çÆÕSð?ãoäbkñ?F-_x000F_ZÊï?_x0004_wnº9}î?iX|¨ï?¥wDÛU[ï?²ÍÐñð?UÍ¿©Müî?Ô-^_x001E_û°í?öSéñ?(ÇÛO~ë?_x0013_og6×_x0013_ð?ªÝÜß³_x0016_ð?_x0002_W¦ï?à_x0017_Øl[ò?¨µºM¢_x000E_ï?S2MÍ'Jò?#8mfyë?D^»m¬_x0003_ñ?_x0018_å_x000E_Ø)ð?Tè_x0006_¼æ?û`n_x001B_ï?Û´Ó½!î?xYøÓRÖò?¢°¿Î)$ð?3_x001A_(Ôî?&amp;j«ß£¿í?_x0001__x0004_ÖëV&gt;äð?OGK_x0003__x0008__x0003_ò?_x001B__x000E__x0002_8ê?f_x001D_±ç:Jï?.Ul°Ú³ê?Êû_x0003_µêXò?4pºW@ð?P&lt;zuuò?@þÙñ_x001B_Xñ?_x0012__x001B_Y_x0018_ñ?ÖZ0*Åï?_x0016_ ÞÝáï?ýöm0rñ?_x000C_¨_x0003_ñ_x0001_ð?ÇÃ©çæï?éÉ³ë/_x0018_ò?¹%Cç_x0002_ô?JC_x0016__x0010_íªî?¦äÑW_x001A__x000B_ñ??_x0008_¢Å]Vð?n½³õ_x000F_0ñ?Ãõºìñ?Â2Ódè?.­úiÀî?O}0ÐÀð?BÏ_x001E_X&amp;ñ?Ô-Rú\ð?v]_x0007_Ðñ?5÷:ð?|_x0007_d:_x0007_}í?À]õÂ­zì?_x001E_ÆB_x0001__x0003_6ì?-*Eáð?_x001C_YÃA·ï?¨ }_x000D_fð?_x0002_[6Ü(ð?)cô)!ñ?çl&amp;½éñ?y_x0005_ñ?+¾_x0015_»%ð?r	l_x001A_uð?Ú°¦÷4Fð?óÈÒµð_x000B_ð?^¦/aº!ó?â_x001B_¯äöî?à_x0005_Ñ½¹î?9üf2ð?EqtÅ¼Hï?_x0012_ò_x0013_ÖA'í?ÆlÁ_x000F__x0012_3ò?,núÛñí?$Kñ&gt;¯ð?_x000E_2I_x0001_Éí?æISØñ?ÏËÀO_x0008_ñ?ü-¡Â"[ñ?W¡_x0005_Zìï?$½Ã9î?a_x0012_øè,ò?r²_x0011_¢¼í?u¿mlîVð?9{]7oëñ?Àl_x0005_ÿ_x001B_èê?_x0004__x0006__x0001_÷_x0003_à+°ì?ò_x0010_²_x0002_Z_x001B_ñ?w-_x0018_mñ?º_x0005_	jð?vý_x0016_y©í?rïnê§ï?±º[©ï?áW½ù|gî?Ù"OV³7ê?ÅkS_x0010_ñ?+¿_x0001_ò?d_x0010_i_!ò?òKâ_x0002_Ïï?NAºü_x0016_ð?ÃæÇ#³ñ?Ù²Ìà2ñ?_x000F_¯Î¾¤ð?Ú¡{¸\ê?_x001E__x0005_f&gt;?±í?ÿàÚÅËºë?àâ&lt;P$çì?é_x0019__x0016_ùï?ðsë$ê?Gá²_x0018_Áöì?°î_x0019_VËê?_x0014_}j'0_x0002_ð?û,&lt;á,¯ï?IÞvI(tð?*ÒB!B®ñ?~ñòåõí?õÞì«ð?¯})_x0001__x0002_×&lt;ï?òwï²+ñ?st½;ð?òr¥-_x001D_í?_x0012_«(øOî?év_x0015_¦Eÿð?_x0005_wßÇÛ[î?L±$å©é?ØïéD_x0010_&gt;ë?­0_x0014_¸ñ?"kESÜ¨ë?_¡8_x0014_¯_x0019_ï?þ´xÝJåð?_x000F_ :æ£ñ?v_x000E_T¡Uiò?àëÿL&lt;ð?_x000F__x0019_×Õ®Þì?ÉälÁ=Úè?õD|Èð?+HGq¥dð?fà08àEñ?/w&lt;Ìëñ?oQq\ºî?V_x001B_d/ð9ð??ò9_x001C_]ï?îy5!rð?:°0x1ï?¸Q·t_x0007_üì?ZÅ_x001B_lÙ ï?_x0016_Aé[ðgð?OtérÉî?Ë÷XÑ|ò?_x0001__x0002_ÄÍp_x0002__x0013_ò?$¸Cµòì?__x0019_xäÜê?xúM$Uî?__x000B_RÏ_x0008_zð?ÎiH®zð?½Úv»°°ð?Å_x0008_|úð?=½6Áu_x0012_í?6Ñí?B1Ý_x001B_ë?^¬ñ_x0013_)Àò?_x0001_{b@ì?R(â_x0008_Xvñ?)×Ôg4ó?tí_x0015_À¥£í?i¿Æ_x001E_ì?°Hã¾ qñ?iÖ_x001C__x0005__x0018_Kð?¹_x0010_6ñ?a1mh_x000C_Àî?¼@¸_x0010_kí?sÒO&amp;_x0005_9ï?ý_x0007_Ë?`Bì?bdÅYÉ,ë?Pµ_x000F_Á1ì?3oÌ&amp;/-ñ?_x0018__x001E_t_x0007_ò_x0004_ò?sä Îx^ê?n}ÆKµÊñ?²\±Ëï?.FÌ_x001A__x0001__x0002_§ò?ÎÃ¢_x000E_Qùí?xÂ_x0002_ð?¨ëó_x001B__x0010_õð?EÛþFíð?_x000E_µÓûELì?U¦g-_x0010__x0016_ñ?sö|Êïíó? ¼3ì?â¤_È_x0006_cñ?_x000C_,áÕ_x0015_ò?ßµìaàð?6O¢.ïì?${É}Çäï?êod¯Yë?«W%~5Ëè?4lE0oò?·9.¿z_x000C_î?_x0004_®J×äè?ó_x000E_²&amp;:æð?rdähX´ò?'Ê,¡wGð?Z_x001D_ú}ïó?ð45ñ?Ë#ö!_x001F_èì?ì|®_x000E__x0010_î?\Ûøø/Sð?_x001E_Å.llñ?f^6åY,ð?s_øçzQñ?ÆQ÷í8ð?Üûÿ­Dï?_x0005__x0008_Oµ	ZQ ñ? !_x0006__x0007_Àâë?mé_x0004_ª_x0007__x000C_ñ?ÆY¨e¹»î?_x001E_¿¼²«_x000E_ð?_x001B_H_x0002_¿èð?·|¡õÐï?Hy¤3_x0010_í?x&lt;ëð?þ«¹Ú÷ßì?_x0015_3_x000F_Àè?Ê´v9ï?öÕ{Ð_x001F_ò?5_x000E__x000E_î6¡è?°ïÙ_x0011_pí?ú$.cìÜî?UÕN_x000C_Yð?_x0018_p&amp;0_x0003_ë?_x000E_É¼&amp;_x0012_bð?éÁìÐ­Cñ?`«í3*ò? ·K_x0001_ð?ö¿ù_x0002_Hí?¡á%Xµ°ñ?ßÉ®ð?=ìÔx7ò?6ÞÕ_x0005_Åí??"X¡ï?ä_x001A_x³zké?I­~Cü~ð?_x001F_é9®_x0014_ñ?_x001B_»z_x0002__x0003_²{ñ?³¡âù	ð?_x001F_iç_x0008_è]ë?I®Sx¼]ð?Ï_x0004_)ØWËñ?ç_x000C_Ä¢µèî?"2Ðs1ó?òJ_x0006_XËð?lämúî?Ö×3_x001F_êí?2'°&amp;Uð?ï{÷i½ê?Ò·FQï?juD?ÿ_x0014_ñ?_x0008_Õ1ðaò?.5=_x0007_e±ï?ùñ_x001E_0?ð?@¥£½|¢í?ý|ýh­î?·º²ð?óßBùð?õ®ö_x0001_Cñ?Ï_x000E__x0017_?_x0012_ñ?G¬Ç(ñ?&gt;úÄÎÞáë?~]ßQ¢ð?8/6Øûò? °Õiî?áäP7ß°ð?ø»ééòßð?E¨@a!_x0008_ï?_x0013_ùãºð?_x0003__x0005_{(ÈRì?$bUëí?_x0004_N¼_x0011_¸ñ?K¡úCEï?55ùeùñ?^üÞ_x0014_ð?_x0016_%Ó&lt;í?n¨ú¹ð?Ús±ÎMò?_x000D_(T*"Rð?ù¼Í£_x000C_¨ê?¨zÑ5zò?F_x0002__x0001_)\é?Ô·Ý½q%ï?Ç½_x001E__x0013_{@î?_x000F_A7p7ì?d"º¿j(í?±78¾_x000C_áð?	Éåyù©ç?qî%gÆê?î¬¿Î	Þî?²äZc?¨ò?,_x000D_PPþð?$]Q6_x0011_¤ò?ìF"A_x0017_í?°ïÓKsmï?\_x001B_ÄØ_x0012_ñ?â_x001A_aGÔÎé?'ÖÌË_x0019_;ð?UçXQbgð?2Ö-}à$î?_x0016_¼&gt;A_x0003__x0006_Äúë?þ"Ø®ì?VK{E9î?ÐÂ&lt;_x0002_ÿð?ìuG]¬î?_x0016_Å_x001A_)]ò?ý3_x0013_½5ï?ø=_x001A_ePò?Ìã_x0003_/_x0005_ð?¿ùCó&lt;_x0019_ð?sñ_x001D_Vûî?Yþ¨««ð?;ï¬oT1ñ?ôv#_x0016_ó.ð?°§&amp;_x000E_jñ?_x0004_ÊRÒí?2_x0001_ì±ð?I_x0002_gL_x000C_ð?}ÿa«ð?wô¤ÃÏ¶í?û_x000E_ØLë[ï?_x0006_4ò8eï?ÄbM_x0004_"Bî?ø_x0016__x0006_÷ÓÒð?Ú	û~ï?êkÄ'Ámñ?PÆ3º_x000C_ð?RU_x0019_ï_x0001_/ò?Ýñ¦Å¿$ñ?VÊE_x000E_;8î?¬Éz[^öñ?.è!*«ñ?_x0001__x0002_5"±M»Õï?Ø-¬¸ü¯ð?Ýùn_x001B_ê?çµÃ,þñ?_x0015_ÿ_x0014_p&gt;ì?1õ_x001E_¶ß!ñ?*ÒBºiî?éû_x0008_2)ò?&gt;´¦´_x0017_í?ÕÔHÖ:¹î?eÓìÚ\uï?¶àÖK_x001E_î?éÈ_x001F_tù_x000B_î?{Ð5_x0015_þÄî?¾"Îñ?`ã_x0008_&lt;«wï?/_x0011__x000E_ÛLVñ?×Ã_x0004_Nçî?Iå±«Ð}î?×Þ_x000E_ýëð?¯/ûi!ð?)ªOi'Æí?Âh_x001F_©Wð?½nx`]ÿì?_x001E_Þx6M_x0013_ò?ôø#_x0003_oló?_x0002__¼_x0004_$_x001E_ï?Ô_x0003_¸_x000C__x001F_7ð?_x0018_¿_x0002_«_x0013_ó?6_x001C_Ötðï?/#¬Ðpî?N»_x0016_¦_x0005__x0008_¥_x0006_ò?#_x0018_]X½¤ï?ÎÏ_x0011_]&lt;éð?¤M£_x001F_æï?_x0001_lÀ_x0008_4Wð?HÑU^ð?Nàõzóñ?_x000C_?_x0019_ÙW_x0007_î?» iÇð?¢h_x0001_&amp;v^ñ?_x0016_n¸qï?øâ)%Êë?Á÷6f¸ð?_x001D_è	Ó_x0012_ð?_x0013_V§ óð?µ_x0001_ )KÁì?_x0002_3ë;_x0007_ë?7a_x0008_E_x0003__x001D_ò? ÷ofôî?QØÿ_x001C_Åì?Ø+ª»)ï?ï_x0002_lËÄ_x0018_ô?_x000B_Ü&lt;_x0011_^î?Ä+}ÇÁí?_x0013_Ægý	í?e;¶7ñ?_x001D_!_x0007_Üåð?I¦¬_x0004_ï?J(Ýëàð?\öjmî?_x0006_e_x0019_Qií?½?ZWHð?_x0005__x0007_y½+nkYð?þÛ è¿ë?	´î^WWð?M_x0013_qO_x0007_}ï?Úþ_x0013_3õ£ð?à_x0004__x0006_zX;î?´ß¯.©_x0011_ò?naÿ¥9ßî?Å­,_x0002__x000D_óñ?ü#¹¨ð?Vâ-&gt;3cñ?:v¬Vãeí?Ð.Bèaî?âI_x0014_ñ?ëi,î?Uø³·îêî?ç§7_x0002__x001E_«ñ?fí)ºnÂï?O;aV£_x000C_ì?Òj_x0019_Mð?î_x001D_6%ð?¤Oç+[í?½öÍ_x0007_ ð?¥ò_x0003__x0001_Ãí?éüÙâK¬ì?¥÷_x0003_=Å_x0017_ñ?&amp;-õ¢²î?vûxWUð?_x000F_¥ó!_x0005_î?ÜQ4*×ë?=	pªèXí?B9Ï_x0001__x0005_}¨ñ?ÚS«Î{¾ð?ÙºÊÅ&gt;ð?RµG²[Îñ?Â§Iq_x000B_ î?¶ìk8ìñ?r@·}_x001E_ê?sy_x001E_»¼@ð?²_x000F_1K{`ï?iÝkÏéð?Âë_x000C_Ihµí?©Ë7ï4âð?9Ç&gt;Ò¢ï?µýb@Åê?_x0004__x000F_Ãø½é?öºµÁñ?fb«¥_x0018_Æë?_x0010_å_x0004_µuTñ?_x001E_bvjU_ñ?Qã{_x001B_iñ?6Ý_x000D_8Hð?_x0002_ÒäZÖuð?~_x001E_9î¿âí?ì_x0010_Q²TÆì?®H¾å_x0003_qî?Xb]ë­ì?Ãª-_x0003_Dð?þ½$q¥éñ?³½û~Ó_x000E_ñ?_x000B_`ëUwoï?:Ñnôtî?á	ÿU³Oê?_x0001__x0005_ò2_x0001_Üdð?]%R¸í?;zÌTx;ó?¬&amp;&lt;?ì?_EÆEÊð?yÑfÐIñ?J4Ä36ë?´ÿ× Uâñ?aq¸À;Çì?ÊbÆ¡ã6ï?ê·_x0018_æê?_x0018_¡Cy_x0005_ì?H_x0017_|W^ñ?ûQ_x001C_1Ô8ì?3¯@R_x000F_ð?ÕÝ5ø _x0018_ñ?_x0004_?_x001A_Ðð?6ºóéë?ÖÂó¤_x000C_ï?Î2h*Vð?_x0004_Ç#E£æñ?6èLO"ñ?tbë_x0014_øî?_x0002_ÊªQnð?ÖÏý×ñ?tÃ¥Ùtññ?_x0012_mí_x0016_{©ñ?Æ_x001C_A¿¡ð?HìÅ_x000C_]î?_x000B_ª/ÎÊQî?&gt;-Õå_x0019__x0003_ê?vñ_x0001__x0002_­¡ð?_x0011__x0010__x0016_j¾ï?)(­¾}§ð?ê£r_x000C_j_x0011_ï?_x0004_&lt;UÎø©ð?·@FÉ½ï?I_x0006_;ÿ_¹ï?uDúõFð?¶u4âê?íÅç_x000D_&lt;^ñ? TëÄ±î?¯ìîq iì?F}§ù+dñ?å¨b_x0018__x0002_ï?ÁX_x0017_M _x0016_ñ?qçü3ùé? ÿÈa\tí?­#wbe_x000D_ñ?³%Ô¢U&amp;í?8%Ù¶Dó?rpä_x0016_¢î?¦öjeàUð?Ë÷bBG¦ñ?X*µã_x000F_³ò?ÏÄýêínî?j_h_x001F_é÷ï?ÆÊ°èìî?	&amp;üßíÛí?~VÇ£[_x0013_ð?.õgï?_x0008_3_x001A_D_x0007_aì?hñ_x000F_G©óï?_x0002__x0005_Ãf¥_x001D_ñ?ø¥ Õï?_x001F_Ì`m-ð?ÿ8;×ð"ñ?È4¦¥{àñ?_x0001_ó!ê0ñ?»FP_x001C_z©ì?'ü÷ü¶ ò?B_x0007__x0004_¼pÈð?Ý¬ÿòñAó?ÿ_x000B_J_x0004_%Lñ?,:à-ë?_x001A_æSÛXî?ðOq_x0018_Ûí?v²y%ï?R­J¦Á_x0019_ð?¶îõ®0øñ?ó(cöî?ÛX_x001D_Pääó?q@]Fì?ô,³móð?_x0016_ÃHSÃ_x0010_ò?»_pbð?c_x0011_pî?Gqc¶æaì?ÿ@Tñ?½Æ¨Öøï?Pö_x0003_$â(î?_x001D_ýã	Jê?C Ç3%éò??ç¡|å]ð?@î£#_x0002__x0004_WÙì??ËòÛð?_x0005__x000C__x0005_sîî?¼s.ÿ_x0005_ï?Qµág#_x0016_ñ?gX!?_x001C_ï?PÚ_x001D_%_x0017_ð?«ð_x001B_üß_x000D_ì?WÙ¬Ó_x0001_ð?\	Æ\Vèñ?	OçáÎî?³_x0014_kócpð?_x001D_ë_Ö[éí?&lt;v_x0004_Á÷«ñ?Ôf\TÍÈñ?ÏkþÅfî?&gt;¶v_x0003_±ãñ?C_x0019_»´ð?1	_x000F__x0016_í?üÅ'øîð?!EQó?3A­ÉV,ò?SÜs9+ë?1Fò:Øëì?¬%¯î?åmç_x0010_w-ñ?Ónú£ºï?nfm_x001B_ÕWò?Xvãîùæé?ÊJó©dó?_x000D_ïÖí_x0008_ò?gçOX_x000F_ð?_x0003__x0004_¤_x0017_ f¸eï? _x001B__x0002_ï_x001B_bñ?Ôíy~_x000F_ ñ?­¯¸_x0014_:ï?_x0004_Oví?ð?Ï}0_x001E_ð?_x001A_&amp;_x000E_#S­ð?áÚ5oyªñ?³Åcgañ?ú§$Ïfò?=Ø`´(#ñ?.Ú£¤Nóê?~ç©ç_x000D_Aæ? [Akxð?o_x000D_ý_x0019_Yúï?'_x0016_ð?HîÄ·ò?u¿EBë7ñ?)Ý©q ñ?¶"e¤b0î?Z1a¤Õì?¢_x0010__x0006__x0001_Ãï? _x001A__x000C_üçBó?Ëz³¯ö_x000F_ñ?·ó(x_x000B_wë?é$]_x000E_î?$-ü`ð?(aÉå_x001C_ñ?í¬Ò©?î?hU&amp;_x000D_Îì?ýdÉ´D×í?_x001C_Êå_x0001__x0004_Ðð?_x0011_¸_x0015_ÂÉï?äHT_x0002_ò?ÕD4_x0010_Öì??	-_x000C_ï?K_x001E_h_x0001_ð?ñ(Æ25eñ?nÕ_x0015_2w+ì?íÏ_x0002_Jë?H# B ì?,A_x0016_F=ñ?Í¼ñ?ðÈ1J_x0004_2ì?wÃ^~_x001C_ð?Z·L?¶Ôò?I_x0002_Z5m/í?CFä_x0001_Ïñ?&amp;Ã6_x000C_Vï?_x0017__x0010_L³_x001E_,ì?®!²_x0019_Qñ?ÈÐ_x0002_º_x0013_î?#%' Eë?@ýãð?¤vßa£ï?:dÏ?¢_x0005_í?N½b&amp;Þò?äq.Ìrò?_x001C_OI®_x000B_þê?õK_x0012_áðñ?Ð_x0008_xÊ_x001A_ï?¦_x0003_Çå;ñ?_x000E__x001B_Ì~_x0016_þî?_x0006_	_x001B_)PÃ{_x0002_ó?_x0012_`21ó{ð?wâi_x0011_÷&gt;ñ?¢_x0007_H¥ð?üÈÇô{é?zöü_x0004_2ð?½ó&amp; ùãò?å_x000F_)_x0019_¦î?¶RgË*ò?¼_x000F_ûá;ð?Â_x0004_¿»&amp;ð?¦½=Pi_x0017_ò?_x000F_Fa²Pkñ?KfQýÁð?_x0015_Ï]»4ñ?_x000E__=qñ?ÊE´f°_x0008_ì?_x0005_»_x0015_ð?`{&gt;=»Fì?cûÉÄJï?o¤ûeíï?½W°4_ð?q¨__x0001_râì?ÞE)ÿ:ð?êÄÂ_x000D_.ð?¥¥VQumð?Ì«Æ_x000F_ô©ñ?¢G_x001A__x0003_rë?¤ÈÒ_x0012_¨_x001F_ï?+_x0010_ßå+ð?&lt;_x0018_|¤B"î?_x000F_º3_x0001__x0002_ãï?ø|_x001E_Nñ?F}_x000C_©_x0019_&lt;ò?ØinÈ#ð?üïèòm%ñ?q_x001A_q{xï?8(_x0008_áì?a}¾ÿªöð?;­ãÿ!ê?#.@n¸ñ?Ì_x0006_éï?´ØÓhm7í?{âes´Rð?_x0019_]°õÙð?%È¯Unñ?®$µBñ?`À_x0007_®_x0012_&lt;ð?,_x001C_ýè©í?ì7Ü]¸uæ?_¡ô»µBò?MÃQ:5î?={5¡_x000B_ï?^·ÊÄ	"í?7 ÁF{Ôð?93W!Â¦ð?äï°5¨Õñ?:_x000B_¥Y6$ì?6_x0008_	VA6ð?_x0013_ç6x®yð?;®_x0007_¨÷ð?iOÏ$M_x0011_í?úº_x0016_lR}ï?_x0003__x0006__x0008_·Üu_x0011_Îí?ü@¥_x0018_ò?­_x001D__x0004_ùüò?0voùÊ9ñ?GÈ_x0002_S ê?ËÙ_x0001_P½zè?û×{_Fé?ØÖWÑèÑñ?Õg¦êí?:|_x0002_ikWô?_x0014_Kz°_x0016_î?_x0012_½_x001F__x000F_¾_x0003_ò?I`]Åþî?æO}Ñî?_x0001_sñ&gt;]í?GÑ_x0004_7O_x001B_î?Áïç*¤ë?¤_x0005_/òë?/5Óyð?óÙPÎoð?`_x0019_O_x0005_jÕî?¶²ôå$¿ï?_x0016_[Í1Ñð?IÇ`_x0011_=ð?;ÎÓdXð?4j¤5ð?_x000D_&amp;Oð?ä¡°þ^§ð?Ñ!£lð?(m_x001E_h íí?1+Êrî?&amp;4ð_x000D__x0004__x0005_èÖí?&amp;À.Pï?ÇÛÆ_x0003_ð?ªî9_x0010_7î?Ì?w_x001C_¥{ì?H|×DØeì?ü)#F7ñ?z&amp;J 6Kí?_x0017__&gt; Rhð?hcaîyð?qì¹®/î?"²_x0019_ uð?_x000D_ß_x0007_ch8ò?_x001D_VVúIð?È)_x000E_³hið?ñÇäñ_x0001_ê?	Áà¶õð?_x0002_¿O0^tê?PZ¼Á§ð?2y­+îí?W*;ÂOJð?8ò÷ð?Ú?ý%Û_x0010_ñ?[Ñ_x000B_ë¶ò?h`®{Çñ?ÞM_x001E__x0008_ñ?_x0018_Þ¿äílò?	øà8ßð?À1M_x0012_igí?&lt;_x001C_¨Z÷ñ?¶Ír gë?v²ºF_x0014_ð?_x0001__x0002_5^ßwð?ä¬lÑ6ó?æ_x0015_°"!ñ?7BÖ.Æ_x0015_ï?\1d¨._x001F_ñ?dÍÄñ?_x0003_8à~Bí?&gt;'Óð?þÀµë^¤ð?^_x0006_CSh¼ì?_x000D__x0015_·¼_x0017_ï?âkè_x001A_	àï?ÉI_x000E_@û_x0007_ó?­_WH_x0012_£ð?_x000B_×°ßEí?²úu'õ_x0006_î?S¤d¯fmï?2J_x0008_¶(ò?%_x001E_0A_x0002_ï?àë_x001E_zñ?oÓò¾ì?.-ëÈ.×ñ?´óc_x0012_ò?:­ïºGð?hS±@òò?~C_x000B_úvñ?Ò¼¿|1 í?¼_x0006__x000C_K|6ð?dðK¯ 0ì?ß]ç7_x0019_ñ?w_x0011_ýpmí?%¦wï_x0002__x0003_lñ?L7ã§î?EÅýÿ­ð?i=º\zðí?¶µðï¤)í?íºo_x0018__x0017__x0019_ñ?/£Úqî?Á¿ î×rð?2_x0012_»ºî?È½º_x0019_Uñ?Ü¿îF¨_x0012_î?èM¤öüLð?&gt;e=8i_x0012_ð?_x001B_ÐÁsð?|su=ñ?=­= _x001C_Uò?û	òös^ï?º¤_x001A_ñ?Î_x001C_¯_x0013_Uð?è¡Ðçì?_x0004_Of#ôèñ?ø½4©éJí?¬QÎæKî?âÉqd¶ ò?}«éþ_x0007_ð?gîmã+ð?Öî_x0001_ðð?¶Èv;/ºñ?Æ@Ðg0Eë?M_x000B_á-_x0015_î?¬ôµd_x0002_Ðê?û_x001A__x0010_	¥8ó?_x0002__x0003_=Àw_x001A_í?J_x000B_@_x0017_õSì?ÛÓc°ï?_(7¸Ì'ñ?±P´79¯ñ?ÿªå2_x000B_wò?k8ÙOÎñï?Ïk_x000C__x0014_&gt;¥ï?À[gÆð?ßj|"ð?_x0004_µRd­,ð?A_x000F_¿ïëí?5Í_x0003_¼Tîð?éæÙJð?ðvÅöÇë?-Cp¯×í?Æ_x0018_ÏU­ò?õ_x0001_¼¸ñ?r!nõ½Þé?mv©_x0004_ð?ðLÂ\dî??_x0015_¡´äÃì?GâÑÜ¿ð?K¸¾ l¦î?_x0003_Üï_x0001__x0012__x0004_ñ?\2yÇA?í?Ã0ùîRí?îG_x0004_.êió?TÓa®mì?|ÉÒÒ®ò?Â_x001E_o°ñ?2ÔÝl_x0003__x0005_xÍë?ÄDÇì4cï?±«@&lt;­%ð?¯¢_x0002_ü_x0001_[ì?4n_x001F__x0006_ÒTí?î_x0015_¥äÒî?4%Oñ;µî?Tkø_x0016_ñ?þå/,ð?Ä£ñ?V_x000F_~ýSï?÷_x0004_N¯©eò?ú_x0005_CÕí?ëH4ÎBî?_x0010_	SËð?Ï	_x001C_&amp;dñ?U¸ÈÙvð?w²·½Îê?±o*gË·ï?jð¿"¹_x000F_ï?=m]ï?âä)ì­$ð?$_x0004_¹Qî_x000E_í?V_x0004_ÈÛñ?Z³¹_x000B_ï_x0017_ì?T±_x0001_ï?ìøÆuÑ_x0013_î?s®_x001D_â_x000F_ð?hRHÉ7ï?Ú¶hWµî?wÙ_x0018_dDî?Ò­ 7á³ñ?_x0001__x0003_ö_x0012_àY_x000D__x001A_ñ?IATð?ó²_x000D_E¹Üð?8^_x001C_ü/	ñ?B	_x000D_WJñ?_½I]Hð?f_x001D_ç1×[í?ýpBj_x001B_Þñ?É_x000F_åS°ñ?&amp;#eUðó?JÊMmî?·$ÿ7&gt;äñ?QU@xbð?9®I_x0018_È£ð?±¾&lt;ßï?ñ³íÏ¯ï?û*MÄ÷î?ôë_x0011_#â,ð?d'_x0004_3"ð?Ò0ÿ»?ï?´Ç+Åö³î?Çä 3_x0013_ñ?AÐÃ_x0013_+2î?_x0012_·Þ_x0002_8Ûð?"ô÷ó =ó?_x0011_v÷ºë?~Kb8áí?&lt;Óü¿ûýë?_x001F_èG÷ð?ý±­[ð?È_x001C_¦½¨é?ëÅT_x0005__x0007_Æñ?Þük%oXì?µ_x001A_5±&amp;ò?U¸u´_x0012_ñ?Åó8G7ñ?ÔQà8ñ?_x0019_Í_x001B_ÌËjð?wË°uð?T6$MM_x0018_ï?Q8Â !í?tMôÒÃÃî?{·_x0006__x0002_ýð?._x0007_wÊLßë?xc}5Ñë?¢G/u[ï?´4«7©ò?¥$_x0010_gñ?»´²nÍï?ãPoã_x0013__x001B_î?SßÝÛ_x0014_ð?_x0005_[VoÅ_x0008_ì?àw Uÿæñ?tR¨¨ì?j_x0016_Ò|_x0001_ð?_x0005_N5ÇCÔê?_x0003_Ó~û _x0004_ó?_x0011_$_x0019__x0011_Y§ê?[_x001C_NÜ»ì?áÇI_x0013_Ýî?_x001A_Ï/Ï_x000B_ð?¬ZiR$|ð?ý&gt;#uZ~î?_x0003__x0004_­ÅæÀrï?V_x0004_íõ®î?©TIeð?Ú_x0008__x000E_Ì&lt;[ð?ô_x001A_ª&amp;Rë?	iÂ_x001E__x0011_ñ??_x0003_#ÞU³í?_x0015_ä_x0012_Dò?Èvöíû_x0019_ï?JkÞe¿jï?¹_x0010_!G½ð?².E¶ï?8_x000D_ºçð?Òê¶W£Uò?@LêÇqí?b0_x0002_ÁÈ,ï?z¬_x0016_Idí?x:çÓVSî?5ÄUñ_x0013_ð?-å[3/î?~Ù_x000D_%ÝÎì?([_x0001_ñ?QJ_x001E__cð?ß­ÊÅ_x0013_øñ?Þ_x0015_+Æð?Þy}Æ"í?¹wWI*Hñ?WÂ*3ð?úSþ4³ð?æ|°û.Kì?ìÐöù|Ðñ?b2b_x0013__x0003__x0004_üð?ß_x001E_6sMDð?½k_x0018_³©ó?_x0017_ç_x0019_­ð?_x0005_I5ôé?_x0006_+LÁ ê?ýµåÕ»/ë?2&amp;ô8._x000C_ë?0pfp ï?_x0017__x0014_çbÒ;ë?_x001F__x001D_\¿_Úí?ñû|¡_x0002_ò?¶»@'¿ë?&gt;²æd_x001F_î?h_x0007__x000F__x0001_xùð?yêªNnð?ñ´r!üzî?_x0004_îe3ídñ?KDø_x001A_ºÞñ?²ï§¶_x0003_Æð?poøÏÔ~ò?F¿_x000B_C-að?_x0005_+_x0003_Iõê?LJ®±´Hî?P&gt;!_x001C_í?4#±°'ó?¸?âîêì?_x000E_wÂxì?áÖZéýhð?ÿß~ÿî?ÓÑ¯§,_x0016_ï?iôFK\î?_x0003__x0007_þ_x0012_t_x001F_kð?/_x0012_8µ_x000B_uí?rÄ{÷Âî?%r_x0002_?)_x0007_ñ?ÒI¬jÔÛï?µöYÊÙç?#_x0004_ âMï?5¼,|«Kí?i`éÀ¹ì?ºa6³Õ&amp;ð?_x0013_ïè¾.ò?mÀ2µ+~ò?5ð¶_x001E_^í?-x_x0014_cõgò?aÁÊ¤ø_x0014_í?Ö0_x0004_ñìïî?ÿ&gt;_x0002_T_x0005_ñ?iÄ¡&amp;þhê?_x0001_¶_x0011_`î?n_x0003__x001D_°\ó?8]Ã2ÄVð?­4O3ð?êÛ|ÔÐò?®ü½ãjò? sgÐî?_x0006_¼ãÝç3ñ?ï¼%¤A¦ð?é#á	~ñ?t_x0012_íý©é?Ô~cÁî?]Þã4èQï?ÉAág_x0001__x0002_&gt;ê?å_x000C_xÝF]ð?ÖE(ÑOï?¿as_x001E__x0007_µï?õ_x000D_$*]ð?=e_x000B_,£_x0008_ð?6_x0013_ÄÒ´Ñê?0Aæ_x001D_-Dð?U¨_©î?r_x0005_Ò´_x001E_ñ?$_x0017_cgÜÖì?hæz²m¼ó?ïètâ"Ðð?:¦¦ÈJî?_x001A_wÛb3¾ð?o¤Qð?[váñ?ÞÃ(ø_/ì?½_x0001_+Fò?ÀßÂP_x0003__x001F_ð?ã*ôÓï¿ñ?Æ¤*í?Fm9Æì?C4|ð?ôÔ´-®ð?7A¶ôñ?©û7Að?QÁì_x001C_?ýì?¶Ðñ_x001D_Tì?kÖ_x0001_ñ?¢© óé?{,)P8¤ð?_x0001__x0003__x001B_T×&gt;ö_ë?ghÚ_x001D_ì?)yb%ï?Åý&lt;Jáî?øbER *ó??oSP_x001A__x001F_ð?w#9´cê?Ã]¢}9óî?Í½v6_x0002_ð?_x001D__x000E_û¶î?&lt;··ý_x0017_çñ?Pò\í?/CT¸}ð?_x0014_8ì£ï?ò_x0012__x001C_ÌSò?_x000C_7_x0008_Æ_x000F_¨ð?y´+AÂPð?	ÁÉP¹Äí?|% ·4Ôí?³ØòÂ_x001A_ð?N_x0003_-©0Øñ?ªÌß_x001A__î?	_x0017_VÀ¹ï?eµ)?¢ó?BÂKÂ_x0015_2ë?Tå]¶3î?§V_x0018_V_x000C_xî?9Z¡Dotð?ÃúaI=£í?4òYÒï?w®Ì_x0004_	î?ÀSÉ_x0003__x0004__x000D_`ì?k_x0008_]I¡aó?ñ_x0005_SIç?gíß	_x001F_,ñ??4Rà:ñ?olÈ^$ð?_x0005_¾dÝ_x0017_é?SEtÒnê?~ÁÒLîïï?_x0013_ï_x000E_g_x0018_èï?S2&gt;ð?Rpcåñ?_x0014__x0017_ÒY_x0001_ì?ñ^öê?ÓVFj_í?1,-ÅuÒð?&amp;bb3×Íð?Âäo$Àhï?²ï ÞZÕò?¼GÍ_x0011__x0001_é?_x0019_dó{_x0002_ ð?ýr_x0011_J/ó?'ã_x0008_/ñ?_x0014_VT¨M	ð?_x0002_DÝ9Ìë?&amp;Ñ_x0003_Ï9ð?ì_x000E_ºÆOð?´i3{²è?Æ'íÀî?rË¿nÔì?Å¾òë~½ð?¥yo­³¡î?_x0002__x0007__x0015_z®ýBô?¿R%½ñ?_x0004_¡+ºýþï?ß Uâ3ï?§Ô4"ï?_x0002_þ×Ë%©ñ?AZ_x0010_ !ð?iüþïa{ï?óË Àð?VÌ;"^Aì?b¬ÏÐè?ÜU_x0017_@èî?xùXQî?-R_x000D_æ_x0010_jô?ú_x0019_ôÕð?j*¶g8í?U¢º_x0010_vKð?eL\è&lt;&amp;ï?Þ$2þÝð?E7;ù^í?éU_x001E_|5Òë?~¦©_x0001_Øð?_x0005_Á_x001E_ÛRî?NR.V_x0006_¿ñ?TÓH¥°+ï?Ôp[8ùî?Ý_x000E_Ù²ô?JÅýh_x0002_ò?Fî³µ_x001C_í?_x000C_³ª¾ð?_x0004__x0008_m}_x0003_î?Ñ_x0007_üõ_x0001__x0002_Ùð?·Âè!Ôð?G¹_x000F_ýI1ð?ªVy4¸Uð?Þã_x001E_zªð?2²aù´ë?á_x001D_ÿÍî`ñ?©Þu¾'çç?l_x0001_ÏÅÓ¸í? "¶©[ñ?_x0016_ühÆÁçí?«_x0018_+\}Jð?ì_x0005_Â_x000E_ë[í?Òÿ_x001D__x0018_súí?­_x000C_ä}ó?,_x0019_ù_x000D_ð?ò°jê^ð?_x001D_îë­ð&lt;ì?4_x0013_s¯Vï?øÛñ?Ð&amp;èe}ò?êmäát¡î?#'çÊó?Á-uT_x0002_sï?T{©Xf&lt;ì?"#jD7jñ?îhzV#Uî?}i!7¥5î?_x000B_E!µäþë?_x0003_«õ@)+í?:_x0004_æÿ_x001B_ñ?4dä¶A*ñ?_x0003__x0004_I?:5EØì?Û_x001D_G_x0014_Zñ?éÍ;ëÚõî?/Æ¢ýöáî?ÌÝ0!úï?T_x0006_fÂRÕð?ÅJÊhÂJé?Èy«î?)%Ïiåï?cz£´c_x0018_ê?çº_x0017_6Ì[î?	ã_x0002_ëÇì?~çS_x001D_£îè?Á©·àçôí?_x001C_«\êÇVë?¡_x0004_$Xï?ìãríPì?Ü35=_x001C_ð?_x000E_Â&amp;v_x0001_)ð?(_x000F_äN&gt;é?QÍ¦.[~ê?Å0Tfî?=-p_x0008_ñ?6sìÙ¶üê?_x001D_ÿ Ðî?-Ci_x0012_	ï?æ2ëîíî?±äMÑÕ_x0005_ñ?êI¾×¨í?Á¯Ü±ò?_x000E_ÎF»_x000D__x0017_ê? ,^í_x0001__x0003_½Úî?Ô__x000C_Ùì?+èË}Kõ?3¹_x0005_Fëî?Fwö?_x001F_í?IT._x000F_ð?*&gt;ÖóDð?¤!Ã¨fì?È¶ìñ?_x0003__x0011_&gt;1ñ?#_x000B__x0008_þ:oñ?59±cÈ7ì?úahñ?:OÃØ¾tð?F©üÇ_x0013__x0016_ì?$ä©*_x001B_Õé?À41·_x0003_Øî?8Üè¢Kì?x~ÁÆ­îñ?_x0014_dÎÿ!ï?î_x001D_¦_x0010__x001A_ð?Ö_x0002_0pð?}¢Diué?©3PÊ"ð?_x0014__x0005_R,ÊÌé?Ôµ¦rYñ?âLØ#éì?~îT2«ì?ãT¶¦;Pñ?_x0016_¾¹æ2ð?N_x0015_ÁQÍí?)ýÀêí?_x0004__x0005_?ÉÀ¡Òì?Ö:Co¨cî?àV_x0008__x0018_hí?_x0006__x0005_Fù°ï?_x001E_l_x001A_I_x001C__x0010_ð?HÇ_x001B_èñ?_x0002_Ë_x0003_DºÞì?õË_x000C_oñ?¸C ^ªÙð?æCtT_x0005_î?,Kfy_x0008_ê?ÀaüøÖð?Ôz_x001A_ëï?%ß_x0003__x001C_oËí?_x0002_ìq¦_x0004_î?{$è¸¡Åð?*pÒ!_x0019_1ð?Ö _x001A__x000F_Ïð?_x0005_×á½rï?öÂç:è?[_x000F_;_x000B__x001A_ð?_x0001_=ö»f£î?ïòk(_x000D_ð?_x0016_Yãøñ?_x001A_a@7IEð?¿»íí?Î_x000F__x0019_xÂì?l?p¡_x001B_ð?,'¬bSì?þ1_x000D_}ùî?&gt;¥²·ì?dIc_x0003__x0006_&gt;&lt;ë?õä,Ãäóç?@¿_x0006_{k&gt;ï?­Ùµ_x0002_`Mï?Ù{îËRï?ØU±Lñ?£0Ðð?l'2äéGì?Qà_x0013_e_x0008_ñ?«á=×Üï?'9¨çûêí?_x0012_l¥îï?mu(_x000E_Fð?¨C,ê?_x0015_lû È_x0004_ñ?x¾S(ì?×cí_x0014_¨ï?_x0004_+u¶ð?µ¤&amp;_x0016_¢ë?Jh®õÅ²ï?_x0013_&gt;d©_x0013_Õì?ùô_x000F_]´î?Åøxð?vS_x0005__x000E_(ï?{£¥FÇí?gGâëªð?+Ó¼kóÚî?Fp=ê_x0015_î?_x0010_YËUjð??¨4_x0007_¨ñ?3ê;_x0001_¿ï?_x0006_ì_x001C_\_x000B_sò?_x0002__x0003_IHs þ:ñ?ö_x0014_4;æñò?gIp_x0001_ñ?ôÖ/@Ýò?_x0016_âRá_x0005_ð?¾_x000D_¯Nªèð?m·ÏTp²ñ?/_x001E_4T_x0008_ë?_x0018_ã´ªÒð?³[Î_x0004_Iî?Û_x0013_7òMñ?['sWð?¥ùÃ!ñ?_x0008_ï_x0003_òåsð?J |êçð?x	²¹0Að?%Ë©Ãúì?3¤*YZdð?A"Ø'¿|ð?ÍÝK&lt;ð?í_x000E_%;éÿñ?_x0014_à¸n3ò?a¿­©î?%"0Ü]ªî?¥«ÙÕÜ*ñ?¼|h¥'í?	!¬r_x001D_'í?ú/jrì?â\o­ð?=_x000E_ß¼a_x000D_ð?_x0001__x0019__x0014_oÌñ?wj_x0002__x0004_ Ní?_x001D_º·0í?¡;Q'Oî?0¼æ(mñ?õÑ_x0003_nð?è`ÈÊ2_x001D_ì?ûzR=Ïò?·cþo_x0001_ë?_x0006_uÄï?j_x0014_P_x0019_²(ñ?CùRLÅñ?a_x0002_Äo÷í?î_x001B_\"ãªñ?¨U?9I+ð?~¸I]Yï?A¿q2¹ð?÷W_x0007_/0ð?ÝÙ5Wì?qÂuðÓï?ñ{Ð)_x001F_Íì?±'av_x0015_í?¸ûØñöñ?µòì?øûc_x001E_Þ¨ï?2éÝEfò?(ó_x000B_e$)ñ?ú_x0016__x0012__x001F_a_x0014_ò?$;{Cò?Ã_x0012_ê¤Lò?Ï2½,ò?_x0008_Gd¡nKî?%ªl-ï?_x0004__x0005_&gt;ú6ã´ç?To&gt;3íò?_x0017_z_x001D_uÈÚð?â¢)êÄí?_x000F_òÃ$ ð?Bì_x0017_Wg³î?õF+Àwð?¸2_x0008_y©.î?d¹NÖôë?,·9´;ì?_x001E_^_x0001_Ñè?_x0019_ÃNû_x000C_§ñ?³áS_x001E_ñ?GZÑ_x0016_í?|bù+qoð?eàÙn&amp;;ð?_x0002_/°°ý=ï?_x0019_ÖÞ|u_x001E_ñ?áb5Ö_x0002_ì?eY_x0017_ùsñ?¶VËµW/ñ? 5d	¶ð?_x000B_&gt;;Ûß_x0015_í?`gô\_x000E_ñ?_x0014_	_x000B_vÝñ?nòÒ ñ?.ü»1_x0012_¾ï?zÿýæQ®ë?Æ_x0007_û_x0003_Ì«ï?Å+;_x0013_1ìï?ü_x0019_k£ùí?'Fm_x0001__x0004_Fqð?²Â¤`ð?6ö"­Äøë?Ü_x0016_X_x0013__x0011_ìë?±s5GÌï?ü_x0003_)ñ?_x0008_º¼I¡î?_x0017_üðf£ð?&lt;êõ_x0002_½dñ?*¨7._x0005_¡ï?ªv]Ö¢ñ?H_x0003__x0008__x000F_|eñ?ÏÃ2+è_x0008_î?ÝÒ_x0003_ÁÁí?@RMú¯¤ë?³ï¿ /_x0018_ó?Â%µÏÄéï?cTLøð?Î_x001D_^^k_x0003_ð?¸á_x0011_J-Uì?,¥áS%ò?ó_x0012_¤__x0005__x000F_ð?æ t&amp;¬Åñ?¬ë±IW¼î?_ûÁ_x0019_B ð?_x000B_^mûí?1@"è$ë?·Ë»:¢ð?Áä¸øk¿ð?»è$¶¦ï?dèÛZÏ¬í?_x001D_Sr±Qð?_x0002__x0003_Ã;oÂÖê?,M^òø±ï?üV®Nzñ?Ó_x0011_ùê°äí?_x001C__x0008_Véêð?ÍÏ~5q|ñ?y_x001F__x0010_öù'ð?_x000D_(#.Úð?¢+_x0003_ÙCxî?DJ®ìñ?Âz_x000E__x000F_Ññ?_x0003_Çë!=±ñ?&gt;Zî_x0016__x0008_ð?*¶Ýa ï?¢Þû¬ñ?jA¤µuï?_x0015_&amp;:.¸ò?L]¶À_x0006_²í?¢IBåw?ñ?ª_x0003__x0005_pò?Ù&amp;!p&lt;²ó?/¡µüÓî?ã_x0001_1LËóî?ÿxÂêBñ?bÐÍ©ñ?Þa[Â®6ñ?Ö(_x0006_íA¹ì?Kkvõâ»é?5l#æ.ð?4À46"ô?)µ2¯æð?é³J(_x0001__x0004_Ø*ï?89©{*9í?Tg_x0019_çNï?:·wìÎäð?åÑý¤G_x0004_ð?ôïJqMî?ð7æ\ïð?ßÂÕ·èé?î^b}zò?ÔÇDl©ð?Ç£rêg_x001D_ð?YÝ+»ò?&gt;ÿÁãç_x001D_ñ?¹_x0004__x0003_ûÁï?yÄ[lÎ_x001A_è?NnÂ5ç?.^_x0005_4àí?Nÿ¶,_x0018_ð?_x0002_]Ù#lÖð?^QÅ©_x0012_ë?\ú+&lt;W_x0013_ï?qb_x001B_Pí?Æös©8¡ð?fòð¹S_x000E_ð?|IïkP¸ì?hó"_x001D_÷ì?k[_x0019__x001F_}ñ?m_x000D_TZòð?"Oàí¯ë?õ_x0002_Dï?ÁDÖÈ°ð?_x001C_/G5	í?_x0008_	ü&lt;'_x0018_&amp;_x0006_ñ?-?¦_x0003_cðð?®u¯Óy§ñ?eð_x000E__x001F_ï?²£ 7Jò?5ÍY_x000F__x0012_rí?=9ÃK_x0001_ñ?_x0004_£bXðî?¿ÃU½Îëí?_x0003__x0012_å_x001A__x0010_1ï?¨_x0019_I'Èî?{c:q_x000D_ï?_x0005__x000B_èZãï?De¯ù_x000E_î?ó2_x000E_â«í?(,{¸ ¶ê??)¶ÕH_x0002_ñ?Ý$íÒ«·ñ?úofq_x001F__x0007_ï?QO_x0013_ìÅ3ð?£P/_x0007_©í?oçÝ2Åï?n±Í®óÍð?æi_x0003_Dvbí?Xµt~ÿ2î?ËK\ùz\ë?jùí_x001A_yï?_x001C_;»f&gt;ò?_x0019_äaÑï?1üÜ_x000F_¾}ï?ÎðAÚßñ?¢Ý_x0001__x0002_º_x001D_ð?ÚîÆôçñ?_x0002__x0014__x0003__x0017__x001C_ï?¡¡_x001A_Ø%ì?®goÇ= ò?³E·Ò7ñ?8ºâyî?T3EYz	ñ?_x0010__x0018_Bæ¢ò?x?P;Åì?}$·î9ñ?ÅBóc_x001E_Iò?vQä3rî?g|`B&lt;ñ?x _x0002_Gsð?éâÜ àî?&lt;¶LUWï?¢_x000D_½Ãî?ì2¼ºé&lt;î?åíWÖî?Mz¹Bíî?@Ò¤°_x0006_î?¹ÂúÈÎí?¾ÎÓéï?_x0002__x0015_È_x000D_åñ?b¦_x0007_í/&amp;ñ?Û?ß`÷î?_x0013_î¾±ý:î?´zËË¡?ñ?lå`D ð?U_x000C_à:Ið?&amp;ØqÌ4ñ?_x0001__x0002_º7'Ëyõ?¢ÈÖ´ðÚñ?Òr¨çð?òJ-+¤í?_x0013_(ä¸öNñ?ÃFDtE\ð?QÈÞ\®Éñ?D_x001B_ß%Ìxò?GðRæô?SêP_x0014_Îí?C(&amp;c_x0013_ð?N.j~¼pð?_x0014_U_x0012_®Öï?"¹õÙ±äë?H¢ûÝ_x001C_é?¬-åÚï?­4¾,.î?q·_x0013_ô_x0019_Wñ?6&lt;Î{Üò?x¸J¦_x0005__x000B_ð?ruíð?t¼í\^_x001F_ï?y_x0011__x001C_ê¯#ð?)ª{À®ñ?¾%¹Ìñ?¿_x0017_¹~Nð?_x0014__x000D_ú¬ùï?êáøñ?õOòl_x001B__x000D_ð?_x0002_!Ã¹ôpï?P÷®yDÀñ?_x000C_ËÅ_x0001__x0002_oí?ß¢u¶j_x0013_ñ?_x001D_¡¾,H«ï?ø2èÿñð?_x001F_w 2zð?AYJoKÌè?pl(×ì?Ì_x0017_&gt;m&amp;ùð?§_x001E_cA·Gï?ÆT_x000C_ué?ÌêæAí?Ðê_x0016_Ã?ó?rVñmï?_U`_x0012_´ì?7Î36îð?Y2ÿþM¹ñ?ÜFÊ¤_x0002_ñ?¡L?{_x0003_$ñ?¢KÃ×_x001B_ð?3¬_x000D_JALí?Éx«ä Xñ?+©Ç_x000B_pGñ?ÚH_x0001_¦_x0015_éë?Ï=â_x000F_ò?N,ßÓ:Òñ?¨_x0005_eÎ÷!î?ØNM?#í?h_x0004_DÐX-ì?òÖÏev_x000E_ì?ÚzV_x0002_ô?¹Ãö{âï?õ_x000B_;iÛî?_x0001__x0005_û[_x0016__x000F_ï?bN_x001A_"0ñ?©øÂ_x0003_GËð?ÕPã$ãþî?-_x0008_p_x0004_ï?Pº/µøúð?çbuö¡ì?ëßë.êaî?$-5jÛSï?`_x000B_Ö½^_x0002_î?!¯Æ­¡2ï?M_x001A_¥_x000B_C_x0004_ð?²._x0008_ð?u#rpíñ?inú_x0003_~ð?,Ì]ûñ?_x0001__x001D_d¿KÆç?T¾Cê?Ô_x001C_G[Ã7ï?_x0006_¿òÉóð?J¼Q!Écë?_x0005_ÓIªî?ÎßøJ_x0003_ñ?\DÒÑ_x001F_Wï?»°é_x001D_ØÎð?­Ã_x001B_ê?_x0017__x0004_Ó=¯ì?À7­ÐÆð?%_x000D_¡*(_x0019_ì?¬^ÉÜÌð?%ë%fCÚî?7l­i_x0001__x0006_K+ò?_x001E_Luý§¶ê?È_x0008_ÑäÇò?Z®¾¹ð?vÁ]ERUí?_x000D__x0011__x000B_`í?8ììÃ_x0002_ð?9Q]É_x0007_¦ð?_x0015_4ç_x000D_î?Ø°Ñßþð?ÚkgzOÜð?FâÒYì|ð?÷C_x0012_]_x000C_jè?|)ÙÑWñ?ß_x000C__ZD?ñ?}¡&lt;}_x0019_ì?³ããû0ï?t_x0005_SKè?_x0003_d§xLñ?Ó}èCì?þö¦¯þÒï?z_x000F_hÇcï?&lt;å#B·¨ñ?ï_x0001_²èîð?á_x0004_«D_x001A_ñ?þÆâÇ­Bð?ü`©_x0002_Æ¬ð?ô#mî¼_x0005_ò?Áâ£p.®í?ÆgÈRº_x0001_ð?_x0010_êµh_x0006__x0003_ñ?_x001E_»_x001E_®(_x001D_ñ?_x0002__x0003_U¡p_x0004_ñ?Ø­Å_x0018_3ó?µf±_x0019_àåë?èº×:Iî?^þ~Kðeï?_x0005_TD2Ç=ñ?Htæ@ò?©De#ò9ì?´ê¢'Âî?E_x000C_´á\+î?+TJ²Xò?_x001C_aYI_x001A_î?û_x0010__x0006_Müð?&amp;å&amp;Ë|ôí?ü&gt;Ü¾_x000F_»ñ?8y&gt;kaï?â9ù6ð?N]È/î?CM£_x0003_pò?úKÛûÊî?Ðµ_x001D_Ô}Ñì?'Åw._x0001_î?èpi$sÎî? 8Ï-2í?L&amp;´xCê?L"¢&amp;3ÿñ?\¸K(Èï?ÉFE~_x0017_ð?	ÑÁ_x001D_ïí??NçAd7ð?¯{9)¡	í?ïvNZ_x0003__x0005_aÊï?æ5v_x0017_óí?à'gÌ0ð?Ñ;p_x000B_=þè?7ë=B£Õî?CÍÀ]	è?©[ç«î?¡_x0012_Ïð¼Cð?ö _x001D_h2ð?_x0004_õ00'_x001C_ð?iç:üî?Ü_x000E_È+Pî?	HQÜ_x0006_ð?ß¯ht²í?+(cA_x001C_Të?Q_x000C_µf¿&gt;í?Ê,_x0012_¤à_x0017_ð?Üî_x0013_}ý¤í?qÞæ_x0001_Þgñ?í ¾-eñ?¦Ì_x0015_Oð?&amp;_x001F__x0014_2Ç6ð?É¬Ê_x0012_»ï?Ò&lt;½Ö5Çñ?¹9'_x0005_Qð?@_x0007_]LñÒñ?QLr®Þð?_x0019_¡Êð?_x0012_ÒÿO_x0015_ð?v$Éeï?ôÚ§Ip_x0014_ê?¶#ÝUõ_x0002_ï?_x0003__x0005_¬ëÚ_x0003__x0015_ñ?Jk0_x0002_åæð?7ü½yyò?}Ö6_x001E__x0007_¡ñ?Î¡_x0013_èákñ?Æ_x000C_æò_x0007_Öé?ÅAféÌ_x001E_ï?}_x0018_ºÖX_x0004_ð?ºÍæA¥ñ?R_x001A_0^ï?EC¦õÐkð?ûðì5j¬ð?Ê$bíRÌí?É1_x000F__x000E_}¾í?Ï"üE×_x001E_í?¢Ó-_x0010_»;î?§ÖÝ0ÉËñ?¾_x0001_þ¿Aië?aé;B:ñ?zñaxQï?ºÎp	Á_î?c}{²Ùï?Áü:t,ï?8Û_x001F_¤éDí?å¡P÷ã·ê?(:_x0005_ùAÁó?¥2_x0014_»Yî?¾®wPÉð?´È§úXï?3àVêéð?­¯ú8ôÌï?Ã#Õ_x0002__x0005_5ê?&gt;×P_x0015_ßñ?é_x0019_â¹Vò?AÈ'ð$­î?iL%Ã_x0002_ï?cÉÍ»[ð?_x0011_qóÓð?§ß|¾_x0003_í?º_x0013_F_x0010_¬î?_x0003_&gt;¼ôöññ?¨­í?_x0012_²ohñ?ÌDÕácð?BB;Áæò?XdèvÁ·î?ÛDt³¨&amp;î?ÂP'Óî?«ü1WW_x0006_ð?j+7?Ùóñ?ÐÌe¦ð?Ý5ì_x0014_Á+ó?J8¡¢A_x0001_ë?_x0003__x0006_V@RTð?&amp;áL_x0004_jð?,äÇ_x0011_Qêí?Ñ¢iñ?HF_x0007_mOcò?dçÍo}3ñ?súJf]Ãñ?Ó!9rMLð?_x0001_DÛþ_x0012__x0008_é?x;]ÅÌÀì?_x0006_	_x0008_âîª_x0006_§ì?Õaj÷Tzé?Á+·Ùí?Ç'sè`ð?©P_x0016__x0007_xî?Tys_x001E__x0005_¡î?¿&amp;ðÀ-î?®\©ú¼ð?õ¿Gm¤ð?HmÈðQÓó?´_x0004_ Eïî?_x0004_¸÷OR5ñ?ù_x0017_.° ð?xÂSÀ_x001D__x0017_î?1_x0016_Í¡Rtì?_&gt; lÙï?_x000D_2_x001D__x0003_§Æå?_x001D_~k_x0003_§_x0012_è?_x001A_e_x0002_gÈé?©O¦iDñê?ÞA"ýtò?!ê	í_x0016_ñ?õRÙX±ûë?çYE ð?X·³_x0007_ôî?UÖ_x0014__x000B_ø`ð?c_x0010__x001C_6ð?_x0015__{`_x0005_î?ª@:mØó?Ï3¦_x0001_î ñ?`Ðm;'_x000D_í?_x0001_ÜV_x0001__x0008_¾tï?M_x0010_2Äý)î?®¸gPð?hÙ5ÍK î?º+õÑèï?_x0012_·[/´ñ?&gt;ç¡dlkð?Ù_x0015_×~ÿí?EµÑ#:wí?ÁOI¹_x0014__x001C_ò?JE/ð?Å_x0005_,ä;óð?ÃÙ3&amp;Ç_x0003_ï?_x0015_;5-ë\ì?kí¯¥®î?%&amp;I®ð?5×ÏAIÛð?a ¨3·î?õk»¥_x0013_në?¦5VÒ÷6ò?V¸î_x0011_#ñ?`_x000C_o^ì?'Æ ÛÌð?Ôv#_x001A_ë?C_x0018_HÍ_x0018_ñ?æ§5A_x0006_ò?Òtq°\_x0012_ô?JÌ&gt;ïF`ò?ÞC_x0007_õ0³ñ?_x0002_T]ho½ì?SúX¶ëäï?_x0004_â¿ÒÔ-ò?_x0001__x0004_ß_x0018_O_x001D_ìÈð?_x0006__x0014_sD°í?y_x001D_Ü7a½í?Qé$Õ1Lî?_x0012_?þ_x0003_Ãé?7Ùíºçï?*°|ÆÚñ?-¡ÿR_x0007__x0007_ñ?Úö_x0006_õ¬Ïñ?_x0006_1¨Nàð?hv0|_x001E_ð?\_x0013_Íï_x0005_Gñ?æ`á­("ò?RÎÖ$Õ_x000C_ð?Ñ_x0015_Ýsð?N}@ð"_x0005_ñ?× é¾²ñ?6uã¹dQí?±µ_x0019_kùðð?*¨_x000E_	róì?N¬	¢Iáí?EüuBµë?ÈQ*Üë?[R ú_x0017_èð?¶Õìtð?ñØ_x0002_O-î?*_x000D_}hpñ?f3øÄð?oÌ¨@*ñ?à£ÿ&lt;#ï?ÜW.Èó_x000B_ó?G_x001B_S÷_x0001__x0005_ú@é?)&amp;Ùê)ì?nyEé_x000C_ñ?s&lt;£iÀ?ð?m¼ùj³ì?`»kë?¦É7/uÆö?_x0001__x000E__x000F_ÃÌì?HµxÏÉ¿î?ß3_x0008_Ì×ð?&gt;Êpe_x000F_òñ?P®½_x000B_TJô?iE´S|Óî?Ò,_x0004_ÿÇñ?_x0016_Ù¦Ù4ï?±­¬y_x0005_Ôñ?ãÅz\ð?t"£_x0014__x0017_ó?bHÄÖª_x0002_ñ?ëÀ_x001F_Zwêò?Í	a8Ã+ç?"Ï@ÚZ~ð?ú8ì_x000B__x0005_lð?_x000D_c_x001B_÷òð??7?6_x001E_Úð?ø°&amp;ÌÆ~ë?#¥¥yHQì?¨%_x0019_Æ_x001E_Êò?\XÊÉ©ñ?ôm©Å_x0011_&gt;ñ?:(_x0003_ä	ñ?_x0005_5_x000C_§Õýò?_x0001__x0002_1#)1ßð?ÿ _x0018_;#¸ï?Dÿ_x000F_Ò_x000B_Íî?pf$&gt;}ë?6ä¾my¬ò?&amp;}÷_x001F__x0014_ì?HHVnò?,f¤îoÍð?ÊÍPIñ?-_Ò_x0003_Hð?Õ·_x0017_²tò?ç_x0005_ô_x001A_!ð?åN£gê?_x0007_ãqØñ?}ëíçí?å¹EÀûì?ÚÐ_x0012_+ßí?Üéå_x001C__x0007_è? ¸J^_x0010_ò?H!bä_x0005_üð?%Cmf_x001C_?ò?_x001D_MÝDð? !*§áð?0r¥a Ïê? ?ñ?0Ô_x000C_¸5kì?_x001D_gþ}ÙÔñ?QÐ¥.Ó_x0019_ò? ìùYÇî?¥_x000C_¨Ó&lt;Sê?×_x000C_×_x0015__x001F_î?_x0017_·_x001C__x0001__x0002_ìxð?HÅäæwî?£}¡Ëzvð?ãJ_x0015_ú_x0017_Êð?M_x0005_£_x000E_ñ?¬J(ÿ3të?".Ïb	Uï?4¤kîiï?¥`hÁ_x0007_Vì?_x0007_1¦BÇað?`r6-ï?µybØí?i±¦û$ò?ÁÙh.3´ï?_x001E_¢å2_x000B_Aï?ÔjC2`Ãï?\wóÍfð?ZÌr¹Éê?KÛÙ÷^&lt;ê?Ðõ_x0019_õ7í?ÙÒ¨qAí?â_x000B_Ð4Uï?ææÖUÂ8î?ä[_x0003_2LKò?Ûø%tRï?ÈKl$RÜî?½'_x0017_Ë^ôñ?æ_x000E_'d¢ñ?º÷ÙÌö»ï?£² C~(ð?'ãjf8ð?¬¥|g'ë?_x0001__x0003_¸ÅÂfqì?Õçô­I_x000F_ð?ýô,Çzé?_x001E_Ò_x001D_ü]Êð?_x0008_¶~u1î?_x0014_¹Úúìï?¨E_x000F_M_x000F_#î?J.qº_x000C_ó?ÁË'íÉð?.pÝóe ì?RÄ_x0018__x0007_Ú_x000F_ð?V#Æ÷Dlî? ÆÔa_x000E_Zî?p_x0010_¤Ä_x000E_î?;_x001F_­ªuÐí?®=3Ëâñ?8zB}¾ñ?+ùO¯î_x0002_ð?'¦_x000C_K_x0004_üñ?_x0002_7ª]ì?&gt;lfÁö\ë?l^_x0019_»äZò?¼j¨ªÉ]ò?ë ü"{í?Ù_x0018_¯"Qûï?)_x0002_cÚ_x0003_jì?!_x0012_\e»«ð?Ü4úò?q_x001F_eËÒ®ð?¢_x001C_2gï?éIÕ3ë?4á´t_x0001__x0003_Ñò?£è«u¾Qí?MkÞ¢Ãñ?_x0013_(Gø_x000E_ì?D)Ì:*kç?Xg_x000D_×#ê?_x000B_Ò_x0010_Ðï?ä¶ÙJ'³ó?`ÖåÓñ?_x0010_$³¸w°ð?bóÐx5ÿð?º_x001E_æXªë?GÍ_x001A_½çãð?¼´i_x0015_ï¼ï?¦¿¸AáJñ?ú_x0001_ê_x0006__x001E_î?_x001B_3N_x001A_9¬ð?áfuÎHð?È_x0018_	_x0018_+ô?BçÁLTfð?¸`S_x001F_åí?,&gt;_x0013_nð?_x0015_G¨Þªð?&gt;L#_x001D_Ü/è?©\úÐí?øù_x0019__x000E_xµð?_x001F_6ÔJ_x000D_Êì?ÛO_x0006_EÞî?qÝ9_x000E_ÜYð?_x0002_u%í´Zð?_x000C__x0014__x0015__x000C_Îlï?°Û_þî?_x0002__x0004_°Àæ:hï?_x0012_0ïßíë?,wpoÇ¯ñ?"_x000C_¯Wÿò?Îeór_x0005__x0015_ë?$Þ_x0001_$äñ?_x0003_û Iî?_x000C_Æ¢§_x0004_Iï?_x0004_¸I­]ñ?Öÿê9øÿó?l_x000C_;Äï?Êîûùvê?_x000B_×Î.ë?_x0011_%_x001F__x0013_¯Zî?_x0012_&gt;#`zð?þ/aÕ8ð?ÆR{8_x000B_í?Ð±_x0003_Îï?p.¾á ó?¿Ñ9ÓaRò?ìwD¯%î?mÈ·Åe_x0017_ë?XÏ_x0008_Óúî?l®ï|ï?Þ_x0002__x0014_è"ï?üEMtð?A_W_x000E_é?&amp;_x0017__x0012_gò?ú()RÀ	ï?2×U&amp;r?î?õgÍ«~³í?Zà_x0012_f_x0003__x0004_¼ñ?|_x0010_¥Êýcî?ûNïçTlí?b«¦b:_x0001_ï?pÍàKð?¥Ñ¡X÷^ï?ª_x001A_mfoï?ùÇ}Pqï?ùQ(&gt;æ{ó?ÿgÑKEî?÷A´ø=ð?p!íHNò?e-;ä`ð?jÚºô?.Ö(8Ãvì?¾)í·_x000B_Øò?´]Ì# ð?ª«Vðfï?zà5[_x0015_Mô?ð ôó2_x0002_ó?a_x001D_z¬Bð?¦Q©5Wqê?§_x000E_Å_x0006_ð?_x000D__x001A_k	/ï?ù3d/7¤ì?¸8._x0016_öfð?x=_x001E_wð?¼å¥Æ_x0011_Üê?ß7óð«Gð?ô{|Rõí?PA	_x0016_ë?ã ¡z_x001B_ãð?_x0001__x0002__x0011_OàÚï?¼Àû_x000F_ë4í?_x001C_9´_x0001_2£ì?Õ/ß_x0008__x0016_î?_x0001_=ô4ù{ï?VåÀåÒì?_x001E__x0015_Ë7´âæ?5¸wl2ýç?\öódø&lt;ô?Cp¦K_x0011_¯ð?_x0001_æ0;GLî?DîÒßÞð?_x0015__x0018__x000F__x0012_øé?¬_x0001_Nè_x0010_ó?²öG5©:ò?Ä÷~ ¥ï?¿x_x000B_yÌð?´dìÛëõñ?Ì¨_x0011_}¯_x0010_î?c½ÞM¹ò?% Q_x0013_3@î?±=°ËÇð?ê¸Þöìì?Á{_x001F_Ûøî?±Zs7_x0014_ï?Ê;è&gt;¾_x0018_í?¼3x ^½ï?_x000C_XeHaï?v_x0012_Ç_x001F_ì??å_x0006_sþ'ñ?Ðñ?_x0012_a_x0018_e_x0001__x0007_ Ïð?¦"ÐÕHò?ERÜ6ç_x000D_í?üæ_x0013__x0015_:î?È_x001B_Ö_ñ?ÅNUð?IW¬°ì?`V&amp;tÒç?_x0005_FQäÎKë?H­ö¤®ì?_äçÏîÿî?J²	#5ð?_x0019_÷_x001A_ñ?\o_x0008_d§ì?K_x0005_K#Ä_x0004_í?_x000E_øw§9jð?ä_x0003__x0003_[*_x001B_ò?}º_x0006_ü&gt;ì?1¿ZÛ·¯ò?£9«ñêì?ÎÕ_x0005_àûoñ?çEßvÓ¡ð?_x000E_CÏEIì?]$Æ_x001A_Âñ?ònmï?Ñp_x0007_Rô5ð?¼;ô»=mð?äV`x^¶í?_x0001_Ð§}^ñ?~Â¥Îç?ã_x0002_·pØð?5_x001B_þï&gt;ð?_x0008__x000C__x0004_'%3_x0005_ë?ÞjÒ¤=´í?_x0001_|¸OÂì?+_x001C__x001D_ÿ²î?/2Àñ?1_x0007_jï?o_x0015_pcõï?ÍÆ%_x0019_kñ?öê_x001B__x0008__x0008_ê?/¡;9_x001C_5ë?8z&amp;Ì=_x000D_ë?/üÆÝ_x001C_öï?î«&lt;»}¤ï?ä°fRðSî?ÎT3zÆXð?oNºÓjCñ?Þ_x0010_û³Iï?(jÕääµì?Ö­_x0003_ïÁ_x0013_ñ?±Ë=À®ð?_x0001_	Ï_x0002__x0018_ñ?_x0019_0}~ ½ð?_x0019_Å] QÇð?_x001A_Ï´L$cè?ãýëBë?Û©þ_x0011_zê?NðÞ(Cúë?_x000E_Bp_x0014_0î?õËÿ_x000B_ñ?Ø_x0013_y/ïï?v4_x000C_«Óí?bç_x0006__x0001__x0002_!Wç?ºåCw5·ñ?²XµäE¢ï?É`±_x0011_ñ?íÌ{åO[ð?1_x0008_[}?ð?ª_x0010_µ{ÿð?_x0005_akU!oì?:}WO§ë?ÍË¡fí?à_x001C_£Të?__x000C_j_x0019_\ð??±À]Â­ï?_¨ì?Î¤r*ð?'á_x0003_ûð?&amp;±°`[öï?ù[7Ëu÷ð?q¢Êê2ê?)_x000C_ZH 7ð?_x0007_Î«Qò?W,Kv;ð?ÏãvV_x0018_ð?_x0016_¶«_x0007_+ð?TÍ.±D·ì?KSb+_x0008_Xð?4cù&gt;·ò?úo4ÛÃï?m_x000D_Á5¤Âð?MfZð?R!}çqqò?Èñ1Ïdê?_x0007__x000B_ºT½;µí?í_x000F_î¬_x0008__x0013_ð?Ù_x000D_·íÈï?j:Åôhñ?ÖÂ_x0015_ÉÌ6ì?èÀSÛâð?J4ÄÙæë?_x000E_åw_ð?úèH*ÖPí?'i¡8_x001C_ñ?O_x0006_F'Uë?7_x0016_©²Äð?çÐ_x0002_c_x0008_wð?RA°_x0001_ë?QzåAñ?t¨YØ_x0006_æ?:î`C|.ð?¶_x0004_ü\»_x0016_ì?E¸ª%äï?D_x0011_^qð?¡À¶_x0003_[ñ?_x0018_#T¶Mað?_x001A_røÖvï?ª_x0008_»Ç2ð?æ-©m#_x001F_ò?Ò°Ã·ë?_x0005_üV3_x0007_	ñ?ªlVJüñ?t_x000E_Öâ°:í?N_x0004_À?|~í?_x001B__x0018_îì?i_x000D_Åi_x0002__x0004_8_x001E_ï?ýT¨ðµºì?ËRZk³úí?À\_x000B_RQDò?×ázÛí?èC_x001C_ Ê?ë?ÂLBhð?¥³ºTºï?ÇÞ3Ûì#ð?4µsÁú_x001A_ð?ÎÈSa_x0010_ð?ã_x0014_ÌÏlò?íKtíþ_x000B_ò? !M¼_x0007_¬ë?_x0001__x001F_oÒÎ8ñ?÷vç®ð?²_x0007_¿/k_x0017_ð?»W¿P&lt;ï?ûYß.Ùð?`Æ_x0010_Ü_x000E_ð?]«ÿªb_x0006_ñ?_x001B_Zq_x0016_ð?¨4_x0003_ýoêé?ìæôVí?Eþµw_x001D_ï?péAð?±_x000B_ã]Kð?î_x001C_ãÑÿñ?[¹É`¥Aï?ªÉ]½ÿï?0¨Øê_x001D_ð?ì|_x0012_O3ì?_x0002__x0004_n\ºr&amp;ò?[Ieþ_x0003_¤ñ?Ì368Ë[ñ?íÿEÁiòè?n1z9!ï?®(¼Ûï? _x0004__x0008_}Gñ?ãiæ/_x001A_î?ë:6_x0014_°xð?_x001B_+ÒÌ_x0006_ñ?/s ±_x0003_ð?_x0015_rOüð?ot_x000C_:ð?_x0006_ßûÐßï?`_x001A_,FZeë?/4_x000E_	ÓÍì?,_x0001_)]Wî?_x0019_q_x001F_mò?_x0001_ä(£¸ð?¬÷ò_x001C__x000D_Jñ?Ém_x0008_víÖî?_x0014_&gt;¦_x0016__x001C_èî?j8*_x0002_ñî?TÑ_x0013_À¹ñ?N¼ ²_x0006_ñ?VEÊeð?*8&gt;¿Càì?Û._x0011__x0001__x000D_ñ?&lt;·×àÑMð?ýtMkì?õ6_x0007_ÿWdí?Ä¢©¸_x0001__x0003__x0015_ó?qG[P6{í?º³¤Z_x000B_.ñ?%ù_x0002__x000F_m}ð?E·¦C_x000F_ï?¾K©ÿ4Òè?_x0013_ÀxµgMð?óBMzó?tÿ	üb_x000C_ñ?Y_x0014_:EVé?·_x001E_4Æ;ñ?Ô·q¶T_x0001_ï?v^_x0003_éEï?ªÅQ_x000D_Jï?%µ_x0015_IÆé?_x000E_½Js_x000C_vï?x×Õ¾âÍñ?Ô9´ê_x001A_í?Q_x001B__x001E_p_x001C_ð?*{_x0004_Äð?1)è(¾Fó?ÀÑÂ-=Fò?_x001E_×ùÐ&gt;ò?Ó¤«î?å_x0017_xó?µ Z%ðÆì?_x0015_¨b_x0007_ºñ?6_x0013_àAõ0í?]$öÃÙ_x0004_ð?zT_x0017_Æ=í?ÑF9¥ñ?Ûþ&gt;b_x0011__x0015_ð?_x0002__x0004_ÂÛ_x0003_cmë?_x0006_ß#z6pô?-r¶ì_x0004_ôï?ýÊA2_x000F__x0014_ñ?H_x0010__x000D_ô_x0011_Aí?4-ôð?%®óû_x0007_ñ?øvB÷}ð?æ:;(ÌAñ?vÇað?_\Äý-Üé?üiÌ¶Q×ð?_x0015_÷­­mæì?èðqì?ÑN"Ênò?0²ù%á_x001C_ð?_x0001_9ùL?(ð?QX¦Uó?­Ë¬ÆÕÀí?¨ß_+ñ?¯¸¨+«ï?íºjÓåvî??_éÂn_x0014_ð?_x0002_ù_x0017__x0006_Ýð?x_x0005__x0014_&amp;ÚÓî?ö_x0014__x0004_éäî?uM´_x001B_Úï?_x001D_AcÂÊí?_x0013_}@çð?¿¡í¢%­ì?E³¯[xZí?V_x0012_-_x0002__x0003_øõè?4]_x0006_!lð?ºi÷Ä²dî?OP½ÿ©_x000F_ë?Í86&amp;±î?Zµ½ÞU¦ò?0fx_x000F_Ô_x001B_ï?YÜé×5»ð?0fQóÅï?_x001C_ÔÑ_x000B__x0016_úð?G_x0018_Þë?e_x001F_­Q_x0003_|î?ã{þëPzï?£C­|5ð?~ÃzÜ»ê?nÔ\ý4ì?kâ_x0014_u_x0001_Jñ?²&lt;úöeé?²Ûæµæé?eH_x001B_åÏSî?X½H©Öñ?r¹·í?P@_x0001_%b$î?±ìò_x0015_:3í?àÙ]Å¿$í?ö_x0014___x0013__x001D_!ë?gÆ©ìöð?_x001A_Í_x0008_ _x0011_ð?6Àr©í?_x0018__x001B_J¾=ò?_x0018_Å°Tâôñ?½ÐøEí?_x0002__x0004_Á`_x0007_ÃVlð?â&amp;P74Gï?Ý_x000E_¬Mû¥î?ê/ÏkÍð?½`Åý_x0001_î?_x0010_#_x000B_Ìîð?YöIc­ñ?G_x001D_Ò\%î?Dë(üò?Ö_x001C_´Ìp]ï?ÊsìÂwIð?]aæõÌë?»³B­D_x000B_ò?_x0017_²Sv_x000F_Mð?AÏ=_x000E_Rì?n¸W1¦ïð?/ô=§Tð?/;¨_x001D_bï??_x001E__x0005_8Å_x0015_ð?ôd³dÿï?Ô#Ìò&lt;gó?¬2g(ºï?ât±!ñð?|~6_x0003_né?Cî×;'ð?BQu£=ê?òãµ±ñ?_x0008__x0016_;&gt;í?pê_x001A_"_x0011_òì?ûiüß_x001D_ò?ä:ó"]í?²ê_x0005__x0007_½@í?tÚ;÷_x0008_ó?eÐ9V	_x000F_ó?h®è´0î?AqÖ.õÐð?è,!_x0017_ï?ñÇ¯Öc_x0008_ï?æð/Nì?ß_x0002__x0001_Lü±ð?Â_¢RXoë?è&lt;]¥çñ?_x0013_»çüéñ?_x0010_/oW_Jî?ÏÑý¼4Ùò?¾&gt;ì^Îï?Nzgæ_x001E_÷ò?N²_x0004_¸wì?a_x000F__x0018__x0015_¡8ð?û`d¢_x0003_î?0_x001E__x0011__x0016__bé?n#hÆêÊï?|!ÕQâð?²2&gt;J_ï?B_x001F_´:Øí?_x001A_QúÎëð?D2Õ¯`Ãð?¹ûî_x0006_Õî?ö½2÷ºí?ÞE Ê­Ùé?@_x0015_BÕñÉî?$Àäè2_x0015_ð?E]7íî?_x0002__x0003_ë}bò?°d_x0018_Fñ?·%=¬®ó?/õMkïí?&lt;V÷Îò?uâÉÈ í?"}Óñ_x0011_ó?"_x0015_ü_ð?&gt;Iè\_x0008_ð?_x0001_¯ë_x0006_=_x0018_ñ?ÐC^yÚ\ð?FLZ¬öFî?xÄp_x001F_õì?&gt;_x001B_´ûROì?Å_x001A_F_x0006_ í?¶úåÊò?@¼_x0016_qèï?ö/Ýd/_x0019_î?&lt;Cgò¢ë?._x0004_B¹îæï?¼_x0014_)FXï?Ôh_x000F_¤Ô&gt;î?UÖ_x001E_?Ñð?rý£­¸^ñ?¸=CÈeð?_x0019_NÌåètì?Ctð?_x0001_b¾öq4ñ?«ª53Åð?¦uý_x001E_ïñ?-#Ç_x0005__x0011__x001B_í?d°ªU_x0001__x0003_&gt;`ë?\,(Tgð?ä$1"W=î?pÅOq|~ì?µ_x0007_Ú#5_x0002_ò?¼úîC_x000C_ç?êÃÑmëì?_x001A_àb[¦åí?ß9Õ1XDñ?É~Ã_x0001__x000B_ð?Ü"u6ñ?VâÙ×5ñî?Ë_x0014_Xü_x0006_pð?ÀØâ[ýñí?Ó}yÅÐÏî?_x001B_"ñ3ûMð?þó-¥í$ï?¸5_x0006_cï?ýONÓòï?¨7_x001C_²_x0002_rî?a[x®×ð?(Ò¨¤òð?_x001E_ê²Ê©5ò?_x0008_`k_x0012__x0004_ï?ý5Gz_x0001_Ëì?){-­ãí?çñh¦(ì?äó½4Èó??&gt;û_x001D__x0011_ï?_x001F_$¨/óîï?¬uW$ ì?Íq_x0004_|Âúð?_x0001__x0002_Kök|M_x001F_ð?¦±*æ?câ*§±ní?Üº4þQñ?_x0017__x0019_ä_x0010_ð?)¯."´ãï?-ìò8+ï?ù EQLó?ö¡ñÂ¬ñ?¿ÀcEí?¼¡r±ð?_x0008_+òÛ ð?_x0007_\&lt;_z"ñ?õZYÒµ(ð?_x0011_ _x000C_¦kî?ÁOê_x0017_kñ?£¯àØ~ð?_x000C_ZÖ«TYì?_x0002_ÌDjôï?ÛÈuH8Qñ?F¯EXÈ_x0011_ð?ür}!+8ñ?hÄ±_x0018_]¨ð?&amp;áaX¡Îñ?09«Ñð¶ï?Sä*_x000E_cäò?«óÿ´Zë?û¥1V_x0019_;ï?lAÜ-gî?m_x0007_Fþð?zü_x000E__x001E_µð?ô±ì_x0002__x0003_äð?7qÈ&lt;úÝí?V_x0004_«ü|éò?I_x0004_®nÈð?((«mKµñ?ëÁ_x0001_p'íí?ÔÊ2Jµï?AÏýcÓì?_x0002_êÅÞô¹í?£Ê¾9îÑí?CH¢D_x0004_ñ?sf|mñ?Bs|^1ñ?Ø¡\Ë_x0004_ê?8_x000C_Ñ¥ð?ýTÉ0_x0002_tï?PðÅÐk»è?ã1Èì?]¯­³yî?k_x0007_cl&gt;ºð?¾_x000D_@¢3ð?Z_x0013_ô5ßò?ÇÇßÂ)²ð?£_x0018_·ÈÙí?\¹pb¡ð?å_x0004_Án_x001B__x000D_ò?ò7ø´ð?ØHyE(Éð?¿*_x001A_ðvì?uÿ_x0013_4ð?Úü§½?_x001B_ð?Ê³»g_x0004_öí?_x0001__x0004_7Û¹Æ:ð?"d_x0017_¼ð?zClÙgöë?_x0003_}v@cñ?¢/@¨ªGë?º_x001D_¢:$ñ?ä_x001D_öHµò?xýÖ©DMë?Õ½_x000D__x0002_ÚÔî?jù?éì?+ì3P_x001E_¶ò?§([!/vï?_x000E_¹t_x0007_^*ï?_x001A_äñP=ñ?Yð_x001C_]¾áî?¨^þgð?¿·_x0001__x000C_ð?ß¦ÿÒ_x0018_áò?_x0011_ntî4ð?®Ç¶÷ï?o_x0006_Zf_x001D_Ùð?Ôñµ_x000F__x000E__x0011_ð?«Ô¨ûa0ð?GHJ"ýë?¥{ _x0002_ýqó?_x000D_Ý¿­®é?ã¬-ð?'àW_x001E_×ð?üó¸á_x0005_Lï?,Þië?O8·_x001F_#ð?v_x0001__x0002_ _x001A_ð?¡Vé(cÊí?¥ZhÏnð?¡¬_x0002__x0012_ìð?bäÇR{þí?\;_x0014_R_cí?J&gt;c;þEî?º*Doð?)èúB_x000E_kî?Îû©_x000D_Cð?_x0006_uzÈk_x0005_ð?Ù_x000D_/Wõèê?#4ì&amp;¨¦ñ?_x0013_._x0018_ hí?ÔwVÜ?Úë?_x000E_år{,°ð?sO_x0001_a«+í?ßjbÇ¿ì?wÛé6Jð?Ö&gt;ÿÄæî?_x0016_AÚ¬_x001D_ñ?_x0007_'ÇÖóæí?4LG¸ñ?Òëq_x001F_Ùî?K®Í[_x001B_Oî?×Wú*aê?^ä«æ_x0016_ð?«&lt;6§ã5ó?-æàd¤í?_x0010_èmkò¹ð?ów¡D_x0008_î?­aë_x0005__x000F_Õë?_x0003__x0004_.ýQ*ð?_x0019_70Ú	ñ?äßsc_ó?¤ç6f_x0004_í?R¢_x000B_êu_x000C_ð?!ÜÝ²Þí?Áe©/Òî?_x001E_ã _x0014_ò?ÐÿäLÚyñ?.,_x0001_?ÞÝï?+µáÈ¦Ìí?÷ÆQËNð?h¿LaSËì?_x001E_¹å¾âì?u_x0001_-?'ò?ý¢¦_x0002_Õdò?¨HJP"ò?_x0007_M_x0010_~_x001F_jò?;ï´îBuð?_x0008_Vu$4í?FË4óÂ}í?_x0002_Òñ?pÎkZMÓð?2'KHì?çáA¦xò?(]'Y_x001D_Mó?uJ_x0012_è§èë?_x0007_À_x0018_A|ì?°ÔÝ*TÍò?_x0014__x0010_jfë?#iq¥ö½ñ?ÿb¢_x0004__x0008_,\é?	ð_x0010_¶þÄð?îa³hø_x001C_î?_x000D_ÜPS¥ñ?3Lx2ñ?u1¯ Uáì?Þ_x0013__x0014_ð?'¦ªG²£ê?».r_x000C_î?^µ|¸ÇVñ?½¯_x0003_¤yÎð?×Î_x0003_8í?_x0001_§_x001B_lRð?Ø´g´µñ?_x0011_ôt_x0018_ýî?T&gt;]ó^_x000B_ð?6lþ]Ññ?0C3¹ñ?h?ÒºVsí?_x0002__x0012_NÍv¶î?&lt;Z#_x0007_ð?_x0001_ÿE¸°î?k°[_x0018__x0005__x0005_ð?_x0016_F_x0006_7x)ì?1zøÚ¹ê?%¸_x0015_ÅÃí?upà.a9ð?Ke6C_x001E_$ò?½+÷Hð?{2å_x0011_í?øøpZHYí?öý1Iq_x0015_ï?_x0003__x0005_¬Ú_x000D_êºâí?_x0018__x0012_Þ7í¡ñ?d^_x001A_ ñ?ßQ_x0007_#?î?Å7FøÒç?ÓL_x000F_û_x0008_dð?3v}=_x001B__x0004_ò?ýìkà^ì?³_x001C_ZÆuñ?«µÈÃqñ?5À­Âð?ªÇ ê?6òä?IÐð?UÓ_x0001__x0003_ é?_x000E_ Àï?;²Ê=ò?[ï;4Ïî?ãMTªí?m_x0004_ý}~ï?_x0005_ûìsñ_x001B_î?1´²aåÛî?_x0003_¶¸ûªð?_x0008_Þí?NL5ea`ï?`_x0016_XNÏ_x0011_ñ?ü-ICÝ_x001A_ñ?_x0019_Ç¿	ð?_x0002__x001D_i6E¤î?@I*óH!ì?ä_x001A__x0015_bÛ¯î?_x0004_|t_x000C_c_x0014_ñ?¬Ö¾v_x0005__x0006_Lð?´¹©´!Þï?}w÷ýÃÖî?­Ó3_x0015_Bð?¥Ý*ÞOFë?¶M~Ë¤ñ?v+W_x0013_Ùñ?ùÕ«fê?¥Ê_x001F_vÆyì?Î1]4þï?A_x0006__x0003_ ñ?S¤ö[ï?¸ÄUÀ^ð?ûÓiê9uñ?_x0012_nñD_x001B__x000D_ñ?ÂãI×½_x0010_ð?ºçí_x001A_ûì?_x000E_$_x0016_dnï?¶_Ç¤_x0004_ì?¼Î_x000C_uÿ+î?_x0002_)Á_x000B_:ò?3âX´^/ï?ËGKÆÑò?*:&gt;ÜÓóí?ôw¨VÅëî?_x000C_¡¦úÜ_ð?:w_x0017_E¢Oò?¾yåÑðïñ?g«_x0007_`Ù	ð?6´v]·hð?Z?Î_x0001_»íì?ãF_x0003_cºí?_x0002__x0004_é_x0007_ÀÜð?_x000D_ýÏç_x000C_°ê?Ùµ_x0012_J|ôð?@Gï;ï?F÷#Ðáýñ?ÊG_x0003_¸_x0012_ï?C}µnæî?´!çC_x0012_ð?4"vwÄ«ì?»_x001D_°ÿ§Ïë?_x0001_y5&lt;Bñ?_x0014_G¤fàî?_x0010_x&lt;xµé?_x001F_Öqeô?_@3uÝÆð?)ÉÅÉ_x001B_õî?_x0002_pTûïkí?H&lt;úÒÕRí?l,_x0007_&lt;Àé?5¨ï_x001F_î?CúR\-Aë?þ+:Í¡Èñ?*03éÌzñ?»Î_x0001_ÃÝð?T¥éÖ0ò?©?_x000C__x0003__x0015_ñ?ëd×¤ºìí?6KÕ_x0015_6ð?_x0012_Ë-»jò?c_x0016_tBî?WF%ìnï?q®g_x0001__x0002_YSò?½_x0006_âð?×,N­vë?^_x000D_._x0014__x0003_÷í?ø_x0018_¤rÛçñ?¾ÝÕÖ¿ð?¸©wIýiñ?¼·ö0U_x0015_ñ?_x0018_ÈÛ_x000D_Äñ?6ÿ­Jô´ë?_x000D_ÿ_x0002_0jtï?æNcp{»ñ?ÆáÊ_x0018_I¡ò?_x000E_*Ô	kÇë?_x001D__x0015_®àï?Unì2zñ?*6ºßþ£î?&gt;X_x0018_¯±Öï?Ì è{22ñ?¸Ô-'î?aÚX+|ï?ð_x001D_ò¿©Ið?§{_x0019__x000E_Ìñ?.ËW¼@Ôð?ß_x0004_Ù_x000D_ºï?[Ó	ÙBí?_x000C__x000B_Ü_x000E_µï?­}Ñvò?_x001B_°â}_x0007_±ð?R_x001C_e­_x0010_°î?ÕÊÂ¾½íð?&lt;'e_x0010_Úÿð?_x0001__x0002__x0007_Ã¬½ñ?øñðµLlê?@t#"6é?F.iAÛþí?¤_x000B_ù`Ü@ê?e©ÁÉð?'«_x0014__x0005_ï?_x0002_¼_x0019_ñ?À¨"_x0010_Wï?Ê_x0017__x000C_ ¼ìð?09_x0019_CyÇí?f§KÇñ?éACë?#?T°î?Àý_x0002_ Kï?IÞ/_x0007_©Æñ?G0ýùkï?O$_x0008_ë?_x001F_¼(¶t_x0006_ð?pPß@_x000B_ð?ý¶ãîbð?@_x001D_Äå_x0003_ì?ÉßQÖð?ýojDøð?¨Sø&amp;í_x0007_î?¾«Vå(Äî?_x0005_õ_x0019_N»î?_x0006_°(úLï?à_x0007__x0005_¢ð?[_Ò+Ðñ?_x000C__x000F_-£Èî?«÷\_x0003__x0004_vSñ?_x001A_æÖ{_x0017_!ð? àDËÁï?Cñ_x000E_«æ_x0001_ñ?«fL_x0014_#ì?_x0016_aâ	[ð?þTaJÖë?êîipW$ò?1_x000E_&gt;ùwí?ð´.Éñ?Kã¼îcî?_x000C_½0è_x0003_ñ?=ë_x0003_vuó?9_x0012_t6Úøê?Lä$ÛáÔð?~_x001B__x0013__x000E_Ìð?YDNé!ì?_x0005_Tßh/Kð?_x0001_¦bñCï?³b¿ð»ð?pÌØJ{ê?ù¹R3gï?t¨_x0005_*ò?l»_x0006_ýð?tª´5S_x0002_ð?ºdBK&gt;{ð?Ðè0Ì_x0008_áí?S¬¹vñ?F/â¸Ãï?Ñ.Mm_x0007__x0004_ð?ºÆ­ãò?aÉê_x001D_ôÛð?</t>
  </si>
  <si>
    <t>f355cadec01389439e15518c0a4d10f7_x0004_	_x001A_«J&lt;9ýî?NJPØ´bë?Âa	ð,í?_x0013_ûN_x000B_2ð?1RÇ$*ñ?Ñq[d­©ð?ÆpS_x001A_ð?µ¢_x0012_rOí?YbCMclï?¹_x0008_(6;í?°.M?}_x0002_í??£%_X_x0005_ó?¦	_x0003_nsoê?ç¨Ó¢.Jì?EFòì@ò?FL'çyKñ?æ§dóªï?w¼ÊÚÝ½ð?BµfÂ_x0007_ñï?_x000B_Ò­_x0001_¶±ð?	Ë_x001F_ñ?U~ð?XPBfÆî?C_x000C__x0004_öëEð?L_x0005_(Èºð?_x0006__x001A_:F_x0003_ì?j_x0011_'Hó?e+_x001A_vcë?µNKõê?5Ûïô	0ð?/©!N?©ð?ÒøÁ_x0003__x0008_ußð?_x0007_z_x000F_2Âfñ?Ç°oþ½í?°ÖÅSî_x0006_ï?_x0004_{È+Tï?Ëç`ªåì?_x001C_EKÊ_x0001_ì?´Ðo{Íî?O¯'_x0015_&lt;ëð?Atm_x0004_î?&lt;C(ñ=(ï?_x0004_!Ò5_x0005_iì?Ø6_x001A_Äýì?eð#þb_x0013_ó?	i_x0008_ûAð?ýISÃÐzï?_x0008_©_x0004__x0010__x0018_¹ð?XHÄîÍï?Ð^fØð?Ù^M&lt;ºò?ìÎÎ_x0002_!î?"_x0016_0½í?¶_x0008_-ù2ñ?»_x0017_È·ë?Í_x000E_Ñ»_x0001_ð?_x0006_ÛQE¹#í?î¬¡Èð?)oÃ)_x0005_ò?â§ì2që?&gt;DÆííð?Áx°~q_x001E_ð?ÝøK«í?_x0002__x0003_½ãö_x000F_òï?Ä@/h_x001F_ñ?¶"iè,¸ò?ã_x0015__x001C_ô1_x0012_ñ?_x0003_Ê¥CTî?ª±[åkó?ñ¸#(d_x0002_ð?75Ì¡_x0019_ð?E±¸ò?Ë[*7ë?ÎG3YîXñ?D_x0002_ÜSí?Ð±u9_x0018_ð?á_x001A_µÔ+¬ñ?M­Ö×ï?-ÙÊÉ&lt;ð?P_x0010_ò_x0013__x001E_yï?_x0018__x0001_Gì³_x0017_ð?_x001F_U#Ïåcí?#0éä½ì?ñl}_x0018_Hî?Ì½8ÌÐð?~XÍÉNï?ËdÇ#à&gt;ï?"àb²[ï?_x001D_hµäñ?_x0015_sÉ*Ûãì?^C$_x0005_zî?µýÕ{Ð@ð?_x0010_ba_x0002_¡_x000B_ð?Gc]º2Åë?_x000B_Û§_x0004__x0005_÷åî?ðúµªñ?_x0013_Îi'ñ?;¿_x0007_MÛið?ÝUyì?Áeë_x0003_ð?_x001A_¨n.Ùî?ùçg ¨%ë?T#D_x0018_Ìüé?_®ß_x0010_ð?õ_x0002_A_x0005_@èí?¡ MâNCð?1²3y6ï?_x001E_Üïð?r.ùùî?õÉ¹s½ýð?ö_x0008_2uí(ò?²dÃ_x0001_Ôqé?ì4$Kaí?Æ-U{ñ?Êý{_x000B_a_x000F_í?ù_x0010_®Ìò?_x0006_d¨°_x000C_ñ?+¸_x001C_þïë?OsGïlð?û_x0010_÷bî?~=)yRñ?j6óëå?ÖæÍ\Yê?¯ûÓ&amp;XÔî?~oÆZï?OwØ_x001A_[¹í?_x0004__x0005_Æ­[h§ýï?3&gt;ìO¥¼î?_x001A_85rZí? '_x000C_X?ð?_x0012_kJTÜñ?¤@ÂL_x0014_Pð?ó_x0004_[pÅó?ªa³Dê?R}¼_x0010_QRñ?&amp;_x0018_$©éî?4^R_x000F_`ò?+­"_x0011_áì?_x0019_áÌ_x001E_«ñ?ßÂÒ_x0003_ï?4_x0012_ú|Íñ?úìîO_x0013_kê?}_x0019_Ê_x0002_ûñ?	ßÈFÐ_x0012_í?¾b0&lt;¢£ï?*ó¬²ï?k	h_x000C__x0013_ñ?_x000B__x000C_cô¡í?À_x001B_²=ò?ê__x001E_Ëêñ?Zó/cñ?p÷ì?W"¾úñ?òÝA_x000E_è?",÷Äî?_x0002_j"ñ_x0004_@ò?ºz_x0003_o]ñ?[_x0001_S_x0001__x0001__x0002_¢Çï?îþ&lt;_x0001_Á±ï?ØHãüÜë?Þ¿	O¸é?åD&gt;iOï?_x0001_Óbaø@ñ?¿_x0018_ÿ"J|ð?B&gt;ß¿]_x000F_ò?Ü2IÑO_x001E_ò?©Ï%äîñ?_x0006_sòôOó?¾¤þ_x000D__x0015__x001A_í?xvÜN_x0014_ì?×AÓ¼næ?rMü¢]ò?!f$_x0004__x0015_Fè?%È_x0010__x001B_Xí?]ÓCtkñì?¶z¾ò¡tñ?p~7_x0014_1_ò?_x0004__x0011_×´]í?îëLðY_x0007_ò?êÇ÷_x0008_.ï?D_x0005_b]g&gt;ð?TÄ;­_x0017_4ò?ÜeÂ·U§í?ù/ÊÏæ"ò?³ L\_x0001_í?Ô&lt;5æå#ñ?SrbèØï?­vPRò?·_x001B_ö_x001F_Îð?_x0001__x0004_·(º³­ì?YÔõ±Èí?0_x001E_pj¿ñ?Þ_x001A_7(}ð?+ÍWy_x0002_¡ð?tË³ï?_x0013__x0010_è_x0013__x000B__x0013_ï?»=_x000E__x0006_Èð?³)ÉÅé?S´2`_x001F_Hí?_x001C_l³X¿ªê?_x0002_önqÖåï?(û_x0019__x001D_&amp;ò?	ZÔ_x001C_ñ?_ ¨ÐÛWî?Ï]yp+ë?¿üÀë?_x0006_yß%Äñ?¸,¿Ø+_x0001_ì?Ýh'_x001B_ð?Ç_x0018_ _x000B_&lt;Mò?#_x000C_°_x0002_0ï?¹b_x0018_§Þð?^q²Ã°î?É&lt;y_x0003_Áûí?_x000E_{_x0008_8ñ?bÀ+_x000C_åì?5_x000B_Æ_x0005_Zí?Àª+TPñ?dÜÉRñ?äâm0_x0001_ñ?\¶Á_x0002__x0003_ð?oñoÂÅ9ò?_x0011_VRÂØóé?f[UÏð?ü{V¾s1ë? ïoñ&lt;ð?N2]yÔõò?¾ÚOSj&amp;è?@¶²Êì??ÚÕR_x000E_Jí?Ô_x001A_/Öî?Ø¶ÅV§¸ï?Öß &lt;Í ó?æ¬öu³ò?®ô÷LX_x0018_ð?G×#_x0007_(·ð?°¯²_x0007_:§ò?ëR1uuSï?¦Ú~DÓî?_x001F__x0015_×|.¶ñ?×1ª³ð?_x001D_x?Cð?Ú4;Rî?Z_x001F_âÛ»ò?&gt;	_x0018__x000F_Â"î?_x001D_åÅñð?²ßíÐ_x000D_ùò?Æ¯¯Ó$/ñ?oõ_x000F_¾äTñ?+sÿìËò?sb}übhî?5&gt;¬À0_x0001_ð?_x0001__x0002_tL¿·Âò?_x0008__x0018_ÇZð?¸ìõyì?[_x0019_G ¼ð?âæÚÆËí?_Çowìì?ðìû"Gð?Í5ÇúAõï?_x0002_ú_x0007_ _x001C_Ðí? _x0010_	Qc¼ë?Ûi¿ô´ð?¬Ñvúò?®9è¿'ì?ììÕ]_x0010_Lð?òÛâdLï?¥ãÀï?Q!à-Oï?)°¶L5ï?mg Jòµí?"êdá_x000D_ð?_x0018_bÑ!¤Ãì?^Ü_x0016__x001D_õð?D§_x000E_útÓò?_x0012_9t£?lì?j#ËkÀsì?~}¶N§ñ?f°_x000C_õdí?_x0017_p¥wñ?¡ô_x000D_rIYè?ä!c Û±ê?¹_x0011_F_x0014_î?_x0012_­F_x0008__x0003__x0004_ºî?úI¹8Áï?_x000B_µMÈ_x001A_ð?&gt;ö-êcò?0×z_ëÔí?dgÞ¸_x0017_Øï?_x0010_üT$uPë?R4}Îáð?2_x000F_ãst£ñ?Þ6}-¬Çð?Ã0_x000F_4±ë?"HTô¦Úï?ÎÔ¨×ï?$Ãë(É¨ð?úÈÞzèè?_x0001_,$,ö¼ñ?7²­ó_x0019_9ò?_x0018_Ïcyð?D_x001D_I_x0005_ë?"´,ñ?µ£B¤~ñ?_Ö¾	Dí?_x001A_àÏOk@ñ?fKFfHñ?gÈ\Y¸ð?:k'Zàò?_x0002_wlú%ó?Höøk$ð?$Ñz_x000C_m_x000D_é?ZÝ" òî?am&gt;oí?6©1Qªï?_x0001__x0002_û¢ûð?_x0018_ÄLò?~ß:_x0018_î?)_x001A_ÇwÆò?Ï`~J}ñ?	Ä6Ãð?Û--){ë?_x0013_,=½Ýî?JÏ_x0011_&lt;¯í?GÜ	*;ê?Ð+ì`¹Cé? µ6ØÑð?6¼Ë '³ï?8ì_x0019_Þ©Åî?ÖXâC¸ð?"õ|Äì?Ø8Gªbñ?+ö²öÕí?y§_x000B_~×ñ?®f@YVñ?|¼9Þ_x001A_éð?_x0014_2*_x000F__x0017_ò?ºg½â\kí?_x0013_ÊMÇYSð?çEÄ[½Èë?\Ää_x0012__x000E_ò?6è_x0005_t.ì?[eÑâÏ4ð?ÜºÄôàë?§i[_x0008_¯Uñ?²Ê·ÏÜí?Ë_x0003_Ä_x0001__x0004_Í_x001B_ó?§Î[\ð?c¡~èÃí?Í_x001D_Inüë?±{æ_x0017_í?Ìq/-ï?_x0001_rª\Tï?96õX_x0003_®ñ?'[à_x001D_ð?¸µ'î?,vSÆÇªó?ÆÔÑ¬nfï?æR4¹(ßî?¢zÎpì?§Ñ-H¿ð?¼+_x0012_Ë_x0010_í?¹êyDÇï?!*?Ý(pð?o_ªLð?gy¥q"hñ?÷:Ö_x0004_²@ñ?_x001E_*Ö*.ð?ÙÒîüí?%è&amp;¢R4ï?¤6""3Lò?Ã_x0002_îÍÓñ?8ò®µ_x0006_ðí?_x0004_C­_x0006__x0015_¿ð?î±KQ¢_x0018_ð?_x0015_:à_x0002_î5í?¯Í_x0013_UoEñ?8_x001D_øCñ?_x0004__x0006_7¤(	Mñ?µý0m¢õì?þ§Ó¦_x0007_ì?_x0001__x0005_5D_x0010_ï?ì=_x0002__x001F_Îðë?È3Dsñ?Âøc_x001F_Trñ?_x001A_«åbð?;_x0011_Ô_x001F_ð?_x0004_Lg`	è?_x0004_cE&gt;4ò?Õ ïÓêð?cS ñ#ï?_x001E_-±/H;ò?l}Ç?pî?Îv8³fð?j`Ç_x0005_ï?i=ãeËé?_x0004_aä_x0014_3ñ?m$­_x000D_¾î?«W,µ»Dð?FB0hSî?8|_x000F_jð¿ò?&lt;'e_x0003_U_x0010_ï?ÞÚ_x0008_õØô?¶À_x0015_«¯ï?ô_x0002_Bÿ:"ë?ÎÏJ2çî?æÝ)ð?|W°íwð?Ð®À¤pð?Z@uÐ_x0001__x0003__x0002_=ò?WÃ%:(_x0013_ñ?ü_oç+4ï?ä[a¹ï?þf_x0014_è|Ré?N­ _x0004_rð?¬öy3_x001F_Ïï?R_x0001_ê]`@í?&lt;lêÞñî?®Kè±Öñ?&gt;(ÔÍ:§î?dÑ¿}_x0007_,ï?;ÉðnO¼í?h_x0013_³_x000F_Èì?pH+¾î?_x0010_ÿ_x0012_6\ò?~ª8Nç_x000F_î?Ö_x0007_æ+oó?¡ú_x0013_8úDî?²ï_x0019_c­ê?+ë-_x0010_pï?4?kdtñ?oÎxÒ-ð?áo7ÿÑð?½ïîÑ]ì?[ÀQç_x000B_ï?î¹ìs_x001E_aò?ÝælSð?f»oÊzsï?^ÆíÌà_x0013_í?¿"Ôîdó?\x`_x0007_Añ?_x0001__x0002__x000C_Úª_x000E_ó?_x000F_w@_x0007_,ð?àM®YÏ{í?_x0012_iÇ~Mê?ó_á_ï?¸E_x0016_Y¥ì?u:ÛðÜ_x0006_ð?_x000C__x0004__x0001_lÃFï?laÑ·ð?MÁäCNÖï?%_x000C_²½õãí?ì|ª&lt;Tñ?E,ßYdñð?iOOg~6í?%õKy ð?EÁ¶!Nð? )_x0015_"Âí?ÂÇ^üï?pµ;_x0003_5ð?ÐµþKêOð?\ í§QBì?oá£B8ë?/_x0011_Ã_x0005_pvð?_x001A__x0002_H¶_x000F_ì?äû_x001D__x0010_ní?µã)`P_x001D_ï?ê!S%(ê?Nþ¦1ñ?6¿ÿ_x001C_÷´ì?n~Ü4Õíì?RÓ_x0019_IFjî?µHÀ_x0001__x0003__x0006_ï?ª.XX&lt;ñ?_x0003_dú¥N÷ë?D\Cí?_x0005_´_x0007_e"ï?N_x000D_E!¨î?C8ÛÉlrí?øÏÝñb%ð?5ðºçé?&gt;_x001F_¨Û*î?® _x000E_n»ð?_x0004_$_x0005_dIí?_x001B_6_x001F_Ñãî?a¿~¸p1ð?Ì_x0004_ü÷ê?âcÏ©&gt;®ò?tGºéTáñ?YWpM_x0012_Zð?ü_x000F_öÌ?nì?â¸ê_x0006_í?­ôOhî?L_x001E_·Ä§ßî? Ù¼_x0016_óï?À§¾M-jí?µR]ðÈÂð?´~_sÀ½ò?­_x0008_Ù#î?"à_þì?23·_x0005__x0003_	ð?ÂÚS_x000F_,tî?_x0001__x001E__x0012_[ÿó?Éö}%_x0002_ï?_x0001__x0003_pIÆÔ¥ó?¢=×E?bì?_x0007__x0010_É_x0010_+ñ?ÂªèÑÆî?h«Q¥Àð?®Y_x001A_zDñ?ÏÖUlEð?Ûâjµõñ?_x0014_*O©Ëî? ª)ý_x001F_ñ?N?V_x0015_tð?_ÈÉ¯Á_ì?Ù®_x0005_1&lt;í?4ýj¤ªì?ôvk_x0010_Émð?_x000C_O5]Jê?¹¬þR_x0011_ò?øî%b&gt;óë?ø'ù/Îã?ZÏg_x0002_ï?Elß_x000D_­í?ÅÒ\_/î?_x000C_Ê! ¥Vð?n_x001B_*=ï?ð2ZßáÉì?_x0015_YÊ$,_x0003_ë?oÂKB_x0018_ë?Ä£­Nð?Ò´,#ð?æ§ÃTÝï?¼Á_x0002_å^î?dÅ¬°_x0002__x0003_;Jó?o_x0013_5D&lt;Øî?_x0017_Y§Ðé?¸ß,üÀð?Õg_x0014_}²ë?Ú_x0015_~Äiò?jMÞèCï?@Ãcìã~í?_x001B_S/Y«Âë?FÉ÷«îuí?GÊûPUî?Æql_x0005_ì?@._x000B_Ñ_x0006__x000F_ò?Æíá_x0001_yñ?ëoªýè_x000E_ñ?¦R"_x0013_X£ï?Üt²-%ëñ?x_x001A__x0018_ØáTð?_x001E_ã2së?S½\Gn«î?âùþ%Æí?_x001E_i	bïPï?äþ5Ç ð?×C=Mx_x0019_ð?a§ëOÆáí?Ó)²W_x0013_ò?*è}çë?g_x0001_8j@ï?z[v¡©&gt;ï?Ô¡Â8]Gò?Gg:hZò?W·_x000B_ÕYñ?_x0002__x0003_uE¶cð?ÊX_x0003_5ãð?k¿_x000C__x001D_6Zñ?û¤Q _x001E_Ùï?3_x000C_Qd]ñ?^à{_Ûë?¬K@ëuì?«_x000F__x0019_#Aªð?_x000D_mÄ_x000B__x001B_Rò?_x0001_L¹Áñ?±_x000D_ø_x001E_Â_x000D_ï?Ó-_x0019_zí?_x0007_ÿ_x0014_N_x0012_²ñ?ë/_x0001_oØï?)_x001D_g±Kï?á_x001F__x0008_e%Æñ?GÐ+_x001E_)ï?Pì 7_x0001_ñ?×_x0012_Hð?Ý}\ßîñ?ãh_x001E__x001C_¾ßë?Æ¿a_x000B_¦ò?N)ºÓw"ë?ÕNz_x0018_Ç_x0003_ï?|&gt;0æ¥í?Ü÷¯þeÏì?r6«_x0004_fê?ðAM°Wï?»'D.3Èí?UýH"æyí?}Ô`ñÍ{ð?¢Åßû_x0002__x0004__x0012_îò?±ßÞ_x0013_xñ?gË¶SVò?_x0005_¦_x0007_1ò?o¿ÁwLÑì?,Í'«Gî?,n_x0001_WöAï?¬ù:Z=ð?[ËÔ5&amp;-ï?ÀO_x0018__x0003_Òï?7nàâMDì?:îf8}Õð?!Ýgj_x0017_î?eõ_x0013_î¤àé?ÕÑµª§í?húæ¯è*ð?±&gt;rhxó?Jq±\_x001D_ôë?z§½üñ?écÿÕ°ò?âA_x0019_{Þí?è:în4ð?²ÿPõÌxë?ó4{zÎ ñ?ÞUñ?Hn\_x001F__x0019_ò?ÑãÔ'§ ë?'ôÝ_x0016_ï?_x000D__x0012_v:í%ð?Ûqò?¢}ÖkÚ´ñ?Ùéhvað?_x0008__x000B_XptÁgõð?7²¤Âô¥ë?_x001F_v|¸ð?Y­¼`?ï?M§`üºãð?º¨	iÏí?é]êò®_x0006_ñ?dç²ñ?ãÆîæ .ò?	ÄÊW¦ì?j\W=í?_x0004__x0006_	_x0019_2ï?_x0006_ùæØÏkò?_x0013_èY@_x000C_Aî?ÒÀ¢L_x001D_ð? YÜ1î?­ñÇpo_x0007_ñ?ò è}Zñ?~ãV:t_x0017_ñ?1ù¸yið?î|wÉÔØð?_x0001__x0003_Ý·Bï?v$èóJÝð?Z=é_x0005_Âî?oßC²jí?_x0016__x0002_á¾ñ?Äà$ÆNñ?K{ìVgì?#áï?Z¡aò¢¿ì? _x0019_s%_x0014__x0008_ð?­Ç_x000F__x0001__x0002_?ï?SÌ¼0pêï?¢w@¦ò?ä_x0006_CtoÉï?\{eü¤êï?ÿ³ù_x0005_¸/ð?_x0011_sG­&lt;ò?_x0010_ãÚ­ð?ÏÕé_x0004_;Yñ?MõL¸Uí?þYê&amp;_x000C_ñ?/íK@[%í?r(|zk¼ñ?[ç°_x0005_«Áð?Óxðñ?Òï-xH_x0003_ð?_x0014__x001A_®©!î?´§¤_x0006_Æfð?d£Vøò?åNzâ1í?Jeôª]Wñ?«»Ò ,Ýí?FdÀûì?íÔ*rê?ò82þ7ð?ÐØ*¿(ô?1ôyV1ð?Z²+$ÖGð?JÜ_x0014_÷ñï?ÎäÛW#ãé?ü°Rò?4¨x5ê?_x0001__x0002_d4}·ï?i_x001D_zó_x0011_ð?wàTÞCï?à¦Ã»ü&lt;ñ?mÒ_x000C_s!ï?_x0014_Û_x0013_Ýô9í?µ¿ð)U_x000B_ï?	²;À\ñ?_x0017_°Â_x0001_ð?·\üsÄ_x0005_î?ºCß±Tò?»¬ùÎùð?,Iïb¶æí?À÷"8¢ì?jTëì?Ì_x0004_*ôì?z&gt;¨¾éð?S_x0014_r_x0010__x000F_Íñ?ò ;ã±î?_x000D_'_x0011__x000B_ë?­SÂ;`kï?»_x001D_àÜñ?Ä_x0014_Ô`È_x0016_ï?( _x0003__x0006_D¯ë?­Ô\ÞA ñ?|ú_x0016_Èð?¨aH_x000D_Ñ`í?^úJ¸î?_x0016_Ãóé_x000D_ò?_x0005_*ëLÕnî?VÃÓh!äð?l_x000C_tß_x0002__x0003_¹ò?kD)#ò?êØÐ¤ñ?ÄãbWò?øê,_x001D_ð?o¾Î^ýñ?Ã`_x000B_d¹añ?m|B_x0017_Zì?R¯5_x0003_ñí?_x0010_Û_x0016_ç²ë?RÅéÁâKñ?léÏ(3Ðî?_x0012_|ÕC_x0006__x001C_ì?ïô_x000C_Ô0íð?÷_x0002_C"©ê?_x0001_[Þç_x000D_ê?agð_x000E_ë?æ7­Nì?¿È?ÿSð?³	yÃð?~¬Í~Hëê?=*±Z\ñ?^_x0015__x000D_h2îð?I_x001B_üªöï?ØMãUEî?·siï?Ü_x000F_Ï³Û]ñ?Ð[äÔûÃê?xLÈ{C_x0014_ó?Ðókçï?Ø;¶_x000C_äì?Ë{î½e)ñ?_x0002__x0003_]ÄN_x0019_í?öÊ»_x0010_TBï?a_x0018_Ùª!·ñ?ÓI#øÐî?å­+(i$ï?NÏWî?F¤LCcð?1W_x0002_z`ð?_x0017_î²_x0002_ûjï?_x001C_·}kxð?Â_x0018_Ê_x0010_áâî?°]	¨6ò?Ò~_x0011_Ôñ?Ó½G_x0019_¸ò?­Ã0_x0016_²_x001F_ñ?Ø_x0019_þÛµð?Ã1PÉë²ð?!:ÿÂò?ÞOZÜ_x001E__x0001_ò?Í°_x0016_sî?]ÂØ?Gð?¿Ì _x000C_Pê?+¡4aÑï?E^¢¥7_x001C_î?hÜN_x0011_Ú(ó?G¢ï©Ieí?ì,9øNð?_x0004_mÍ9¤ê?¶E_x000C_(¦ï?:SÌª*ñ?m ÔÁ*àñ?_x0005_äýx_x0002__x0005_OEì?_x0014_ôôik|í?SW6¸¶Àï?_x0008_ý:¯_x000E_ßñ?Z¥¡(cwñ?_x0016_¶_x001B_î§ð?Mé`iåò?Çæ_x0014_Û_x0015_ð?@0ëçó?_x001B__x000D_&amp;ì½ë?ÿÑÞCsXî?ê·WÀî?~_x0019_öC7ï?%)ûüé_x0012_î?xÏ·¬ð?_x001A_t pñ?¤nAD@ð?äI®7üDï?þqnÂ40ì?(	´¾_x0003_ñ?_x0004_v&lt;³­oñ?_x0001__x001C__x001E__x0017_Êpí?TêBtÚì?ZjÜSOñ?1_x0001_âCÂ¦ë?ÃÊ\_x0019_ò?²x2éjýï?VÇÄ§@ûñ?ñ_x0001_3¾lêð?4@NC¬;ï?p-Ävî?_x0008__x000D_èKZ_x000C_í?_x0001__x0002_),dð?"ÏáîÁô?Ã´j'#/ð?r´!IÐàð?Z_x0003_§ÿ%_x0012_ì?Ô,(	_x0011_ç?ôû©Þï?­×Ðì?):Ñ¡úOñ?6`ýQÄð?ôN^øë?ªÐúðÆð?ä_Èå°½í?ßIe±Ìñ?_x001E_¥wØ¥_x0008_í?_x000C_þúD¨î?_x0014_9Êæ}ê?ÐsA_x0003_í?ÎO²_x0002_àÈî?=îµ*\Mñ?Ãe×Tö{ñ?YîM^Â³î?­Ùku¡ñ?Óú1Øµñ?Ó#eÆòí?Xû=zø6ñ?_x0007_E?!äí?¸_x0019_&amp;ánVî?¦½¦_x0003_&gt;ñ?sX¨}6½î?Õ¿ÔÔ»ò?¶I¶_x0004__x0005_sî?_x0004__x0011_¥#_x001B_^ð?ö+¿_x001B_ð?_x0016_ëQÐ_x000D_Ïò?z ©Î_x001F_ð?E9ÏDÛëï?ýÀ6_x001B__x000B_î?_x0017_5V_x001B_{ò?`bæ_x000F__x0002_ñ?£¢¡¨Ø.ñ?ôðLü´_x0007_ò?aº&gt;áe_x0017_ï?8+ÆZ_x0010_ë?»_x001B_&gt;Ï}_x0016_ò?ÂÓ_x0003_àXfë?î#Zé¼ò?65_x0008_]î?6øÙ¦ÿáð?_x0018_eyÿjí?1uâÛÒ©ò?3${j"ë?¦_x0010_Ü_x0008__x0013_jé?ÂZ_x000D_½{î?¨_x0001_íYdï?$ùÅ6)ë?}IË²ú÷í?¤UY¾öñ?î_x0018_Â|×î?_x0006_ÁaRð?Ê§9.Ìô?&amp;àf¢òî?H%Ñí?_x0001__x0003_r_x000C_^3¥ð?_x0013_Á±ÉÐ_ñ?_x0001_ìn_x0011_î?õw_x001E__x0016_Â$ó?ýjôðßåí?ìóêEÛì?2'È&gt;lNë?_x0007__x0008_Ãç±ñ?_x0006_Uó4ò?n«d0Ö:ñ?kC!D_x0006_ì?_x0002__x0003_ eð?BJEZzOñ?7Ë.·ë?hÈwv_x0011_«è?P9½âFê?¼×Ö!_x0004_é?_x0002_äËX&gt;fð?m_x001B_û_x0018_ð?)y¡M,ñ?;t öFð?ð.½¾Aò?Ý&amp;÷¾`ñ?®Hs_x0016_:ì?Ï_x0005_ÐZë?E¡_x001A_÷4«ë?+í6ãLrï?_x000D_9¿z_x0003_î?{_x0008_Â©_x001A_ùî?Cþ[¾Òñ?_x0014_ÍÑ³_x0019_Öñ?1è_x0001__x0003_(ið?_x0007_u"²Þï?ðE	_x001E_ ûñ?²Þi[÷ûï?9©.Ôð?u¸_x001F_L_x001E_Ñï?å+ÿ;OGï?ñqzû®åð?Ò6¢u­çò?ôÇÎ²ëÂñ?ßgi¿_x001F_¶ï?ây2¶_x0018_ï?Æ)É_x001F_1&amp;ð?gþåLÎð?å_x0015_iTó?_x001E_çÑ#9:ð?I¼$P?_x0017_ñ?_x001F_geV$Nì?Ä¹Ü³&amp;éî?V~zëð?Ï×²W«âð?6U£_x0017_ò?j@I-sð?¦j7\æð?_x0015_®£î?wþ é&gt;îî?ñ q«º©ï?·äOÂÁð?9[É=_x001B_ò?_x0005_¹Øÿ]î?!íB ò?_x0002_ÛGî?_x0001__x0003_E gi¶ó?ý°ü ð?0$&amp;Aí?ÎÙî?bê_x0014__x0010_Wî?H_x0011_îAKxð?Ñ@_x0004__x0007__x001A_ò?:_x0002_æs±ð?ÿm_x000E_ÅYï?¹1ll+ñ?ø+þ_x001E_5ñ?}F«µOBð?ý)Víð?ÀÝ_x0005_Øî?ü1=RXë?_x0019_DCÚôï?_x000F_õ¼&lt;t9ñ?ßÐÃ&lt;L_x001A_ò?[®ÉøÖ$ð?±{éßÊî?_x0013_ÃãKÁ+ð?¤fSð'éï?`Ûk­Çñ?vý	î?X¢wÆnñ?,!#AA·ë?£×	X_x0007_ð?`¬®_x0010_Æï?_x0008_[qÔ_x000B_öð?ÎÍ¢Fñ?\µ¢®µð?ñÔ_x000B__x0004__x0006__x0017_Ýñ?ëX_x000E__x001E_ì?îõá_E­ë?¤¡Ïó»ó?ù¯³ßxï?_x0010_NÐ_x001A_ôð?&amp;§i)Ùê?µ®¯fbð?àØðË´6î?j_x001F_#®.£ð?_x0006_UÞàeñ?_x001A_Ð¹x_Úñ?ª_x0007_#X_x000C_úê?s_x0002_64ÝPî?º&amp;_x0010__x0012_s0ï?aeØ³Ôï?ò*õdð?½_x0005_&gt;·lí?{ûÒV8¶ë??(_x000B_ëpñ?{~×ö|î?#Ñ4H&gt;ñ?àà_x0005_ÃzÌî?Æ\ã¨V_x0003_ò?_x000E_æò¤ï?g¿½,}!î?µ+C$ì?Îpcuooî?Ó-_x0015_î?_x0015_¯_x0001__x0015_¬ï?Í_x0010__x000E_è/Éò? _x0015_Î_x0017_Jê?_x0003__x0007_Nè3³&gt;àð?åÞ8Æúfí?fÑ«'!hð?_x0016_ð»©î¤ò?_x0019_ÑåÃì?e¾ X_x0004_Hñ?éØÎ°S:ë?)k~N£ô?ªÑÚOù_x0014_ò?¾e_x0019_`tó?ÏÐ¦HÄWí?¾ó]ô(qò?Ì=I÷=ð?Y¼Ñ³kî?¢½zIöê?MÔ.·1Ùí?xþBmãï?1G®(y&lt;ð?	`_x0004__x0018_î?_x000B_ ø_x0005_ð?~wP_x0016__x0011_î?izZê_x001B_9ó?3®ÞÝ/í?_x0002_ä!þSñ?_x0005__x0008_7]î?5u°°çÙñ?Ú_x0001_çU_x000C_Ið?a4PÈ]ð?©ÜAÃÔí? _x0004_ÌË@ï?é_x000C__x0006_Ìñ?Ú_x000E_wg_x0005__x0006_Xî?É.A@í?. H_x0015__x001F_%ð?Ù:Ö¤mð?ÖÄ;jÿí?§û_x0010__x001E_ùBò?¦Ä/_x001C_°/å?ñ§Äg®*ð?¤Kæ*Üð?f¨½wçWð?7Dæ¯Éí?1}Q_x0002_@bï?3­_x001E_{S^ó?iI»ÊÖð?·¬0_x001C_Á1ð?×°_x001D_{íÃð?gOwãzî?Àææ_x001F_ò?#IÍP,í?ÜªÁ0-ð?Æ²Ég#Õï?kÙ«£-ñ?w_x0010__x000C_Ê9ð?È½³.&lt;Nï?7º´¨f¡ì?²ôB_x0001_-î?ðËL_x0004_Íð?©7¥ØJÁð?¼(ø_x001A__x000D_Öð?Ä×âOÿ-ð?á[z_x0005_ñ?_x0003_JÛ	0®ê?_x0001__x0004_¨ñ¸sò?ZBØwtÁñ?¥ÊØô _x0005_ð?_x0019_³Qc_x001D_Mî?¸a_x001D_p~Sñ?_x0003_Qò%aï?_x000B_ù_x001B_	0ó?_x0004_ÑtÒáòð?÷¸mÛï?¶=')Kî?®x@ò,ñ?qç0:	xð?U_x0016_8?áð?XÃµï?mr±_x001A__x001C_Çò?úîJ5Oêð?_x0002_æ_x0011_f]_x000B_ñ?­=_x0006__x0008_÷-ó?õ_x001B_PØê?×Ü-8}ñ?Y1ÙÞ4Xð?_x0007_£_x000F_äh³ð?º£'¿|¼ð? ÙÖjë?*VæñYî?¡_x0008_L±Ì_x0002_ñ?º~[æî?¨FÉ_x001D_Ëì?î '3¿Èï?Ìë;v_x0008__x001E_í?°TNxí?,ÉèÕ_x0001__x0002_¼Hñ?UÇüÒüï?jÑÛywò?_x001D_½¬±xî?Ú_x0010__x0007__x000D_ò?_x001A_Ñ_x0015_N¼Aî?p&lt;½Ú_x001F_ëë?Û-åöî?tWw`ÇDò?ð/:R_x0005_í?_x0013_	$Î¬wí?î¹_x0006_Âð?[ÿ"î8î?X§&lt;»[ê?Îc_x001F_!6#ó?Ø¦äÄÞï?meç&amp;ì?ÑçwªNoì?«®å#î?Hh1Nî?ÔY	W2hñ?Yß«8ï?_x0019_]@VQð?Ã(Àþ¹=ð?_x001E_`Bë³ð?_x0011_(j¬_x001E_Ií?¤_x000E_lRÔð?3·ÓRbãê?Ðÿ'Kûtñ?&amp;ßSºð?QT'N¨Yð?Àöäðî?_x0001__x0002_68QZð?ïÛÛtÖïò?Ï'\_x000B_)_x0001_ñ?«Þ_x000E_»ï?ÄíUöô,î?N_x0010_R¬N&amp;ð?_x0012_úehR_x001F_ë?¬k@¬¾ï?eÁxïñ?ß_x0016__x0016_Ùû¿ï?y&amp;õñQð?2V±1¸Mñ?y%G_x0003__x0005_ï?2ßöÁgýð?I_x0001_&lt;¡_x001B_ñ?W¯÷þþì?47à_x000F_E[î?0_x0012_=,Üí?Ñt¶ÑW}ì?#ê`H_x001A_oð?e6yÎ¸kð?_x0004_¥Fô"ð?øÃâG_x001B__x0002_ì?ô2qõò?±B@lÌð?ÂlEdFñ?+ÅXR_x0016_ð?²Q`Yví?NòÚ½ï?cþ«­f_x001E_ð?ÁuTâ1í?_x001C_Ød4_x0002__x0003_J_x0008_ò?_x001A_Sÿ	v­ï?_x0003_ø=ë_x0004_tò?6	ÞÙI_x0001_í?È#c³Fí?#Ò¢X¼Ñï?ðË_x000F_eÿë?P×LÊ_x0014_ñ?ÎWìÍó?íµ´_44ð?_x0008_«3_x000C_9ñ?A(ìqð?uÉÝ_x0015_ò?0_x001F_¢þzï?áÐÐw7_x001B_ñ?¨°?J¡í?hÉe_x001A_Óí?¾Æõ_x001A_Àê?/ÔÏ+×ò?vR¦´ûï?ºç0Uk í?ð©¯Ãñ?OL_x0015__x000F__x0019_sñ?ax££Îñ?_x0016_Ï7Cwï?Û»éGÓ¸ð? íø_x0012_h_x0011_ñ?ìûÔÝ@úñ?ZÊtÓ_x0011_ë?X­"(c_x0013_ì?ãLÔÃó?aÝ±¤âÏï?_x0001__x0002_ËËd»Óï?!_x001C_ÑT9·í?_x0015_TD¬nuî?øn»á*ì?4Ü,_x001D_@ï?ý_x001F_w¯ÁÑî?_x0004_í×HÇí?3Àæºéò?wåÜlÿñë?_x0008_OøÙZï?_x000F_~Ù6¥Íï?#¹&gt;­±ì?_x0018_úÌÕk2ð?ÓHuð¦í?ñú¸ªáDñ?_x001E_g_q4ì?Â¨_x0008__x000C_îñ?g×²Íò=ì?j¿Â­ð?¨YÂ_x0008_aî?£Qh_x0011_ð?-+àésñ?_x001B_|Ä*`ì?_x000E_þV% Îð?_x0018_qá_x001C_Õ¢ð?GÍ¼*fñ?Þ+=:B5í?x_x0007__x0018_ðò?vª_x0006_Lqjë?1Ýý_x0001_Xê?ð¨q-FÛï?8º«§_x0002__x0004_Ý?ê?_x000B_«ÛÀ·ð?ùñ_x0006_r7ð?$_x0012_2O¦Òï?çqÈeñ?Âuã|_x001F_¢ò?K_x000D_L½ëûî?ôD_x0019_En´ñ?Ó©_x0001_òÖï?µåÎ+_x0010_ê?J7rPï1ï?8AC¥ý/ï?°):ÆåÜï?mø^&lt;Ë_x001A_ì?Ê_x0013_2Á_x000D_ñ?X^å¢/î?Tlêµ&lt;Øë?ÎnÈ_x0016_ì?«opFÿî?Äé_x0003__x0015_X3í?ÏÞ!ê¯ð?&amp;³ûî?Tê¨rìë?AÃ%\z¶ñ?«}hÔ|ñ?©Xü4ì?Jà~¼bó?×/ÿ,uäî?H_x000D_î?öC\l2ð?_aaE	Vë?ùç2¼Ið?_x0002__x0003_@Ý-_x001F_Tpè?ä&lt;ËÕhÀð?I&amp;_x0016_-_x0005_Ië?ÃGè°rñ?CíGlOí?Ã,¼äkð?5êæ¨!ò?&lt;´³Êyøí?FK¾Ð&gt;Mñ?ya¯_x001B_Áñ?|êRûÞ_x0010_ó?zoÖºzÞì?Çp_x0005__x0001_)ò?_x0012_Á{»Ïaè?¾òLð?Û	Éh_x0007_í?S­FÉFEñ?âOª_x0010_ð?Ö_x0017_°_x001C_ ïñ?ÚL¤B_x001A__x0019_ð?5	_x0019_Éöð?¸ßP:'#ñ?=ga¬þýï?W¢ë8°ñ?²ïä ñ?-Pjà}ôê?_x0013_gf¥ð?&gt;JeÝIð?Àl._x001A_&lt;`ð?I_x000F_ktòï?bÄgøñð?FUÎ´_x0001__x0006__x001C_ðï?D³$õ_x000B_ñ?æ_x0018_¥Î¼ï?*ohò?ì«_x0004_.lð?¥àWRYí?õ·x+íÄð?XtÚ_x0005__x0018_ó?chËÁò?Ø¸!&lt;Ôòê?9)_x001E_±î?"&gt;e_x0010_Íð?Q	ªVè{ñ?._x001B_À_x0014_zë?YyÓíÜò?Ç_x0010_b)&lt;ï?Í1t9Q_x0013_ì?_x0003_8Ý+ë?_x001C_¼_x0015_väï?*_x0002__x0012_pÆAñ?&gt;K_x0007_"_x001A_ï?B_x000F_Úv\í?&amp;£L&lt;ßgò?8 v_x0007_Dÿï?ò$Rgð?{ö¿©ï?GNónðàñ?×X_x0010_Ë@\ð?í½ê? X_x0003_j¨²ò?k¼ø®ê^ð?Pg^_x000E_6ð?_x0001__x0004__x0013_Á_x001A__x000E_7ï?Àk®Ó_x001F_í?Û?å|8%ì?2ã.­_x0002_³í?£p(zð?8!Ð_x0007_ÇVð?_x0018__x001F_sÓ,ì?Ãk_x001B_$ñ?**O_x0017_ñ?_MåôÏò?Ød®*whì?Bþ7ctÎë?_x0004_(º_x0008_­ð?ZScl/ñ?ªÈ_x000E__x0014_~ð?¾Þ_x0004_ÿÀñ?@çÀ_x001C__x0019_ñí?ýÀ-\«µï?ð'Á¸ñÞê?f­ü¼3_x0019_ò?R)_/é?T@´èw'ð?LDÐC.Êî?ök/f­ò?fsLÏ¤ì?ï*ØÚä_x0007_ê?Ò_x0016__x0003__x0018_ð?Ñ_x0007_t°¢í?¶°»f(ì?ª_x001E_&gt;{î?Ê%lø_x000D_tî?±sÊS_x0001__x0002_%¬ò?zvû©mùð?S·¿»ûò?º7_x0001_Eßë?KÕ¹_x001B_Üî?Ò`ê^&amp;ì?È´[_x000B_¦î?b_x0018__x0005_0¹ð?_x001D_É¤_x0004_]_x0011_ð?­_x001A_¯-½ð?i6«}Ïñ?ñpÓ)!ð?È_x0011_BÿÂð?,4_x000E_½¾ò?ÈdNäÅñ?:ê®èaê?]#(þ&gt;ò?UW«më?S¾êìÔì?s ¬óSðî?_x0014_»W_x0011_î?_x000F_òö ì?Þ;}$ï?53hØmÂñ?J`]Ûï?&lt;RÂªè?§xï¬=ð?·_x0016_EÏÞÙï?;&lt;jCáð?À#_x0004_²ÿî?T_x0014_ÕMÄÜì?_x000C_Iå­ûî?_x0001__x0003_³$M!K[ñ?nc­Ó+µð?¡ä²]$óð?ä[ÏVð?Hûð¼»îë?Õ_x000C_h_x000C__x0008_ò?DånVg_x0017_ñ?e÷m÷{ñ?*ÝÞ¶PÇð?ÄíÝá&gt;,í?&amp;R_x0004_0eÌì?otÆ_x0004_XÓï?_x001C_ä?û_x0016_úî?¶¯_x0007__x0002__x000C_öð?aJq³_x001E_ð?¹F_x0016_¤%ò?$ r_x0003_kð?.¶-Æyî?´Ên§aAð?*Î´--²ï?î_x0001_«¢_x0006_fñ?ëô_x0011_½-Xë?b-¯¾Âî?Òz_x0012_ß_x001A_ï?³ðñ?Ük_x0004_ó4_x000F_ñ?ï0p_x001B__x001A_ó?_x0004_`o:Þ#ð?Z±¿`ø_x001E_ñ?ûà_x0005_î?9_x001E_üañ?]×Ê_x0001__x0006_Z_x0010_ì?ù._x0015_Q´ï?_x000B_³Zßñ?_x0003_ä'%ð?_x0010__x001D_cYÐ+ó?FÖJI yñ?mÁûh Yð?	 ÙÁFð?¦ñF)£Nò?`a"°óÙí?È§ìí?_x000D_q"Û¹ð?N_x000F_ø}¡_x001A_ð? a_x001F_­yì?`Ö¯_x0002_wñ?¢¢ç$¿ñ?G_x0017_`Ûz9ð?G§ÌJñ?¸ yfÐñ?@3$L!ñ?±-\Ì ¤î?,ÄµÜo_x000E_í? 0ÚÅ=Úë?*NTø_x0010_£ë?ò_x001F_Þìï?_x0011_¢³a¹ë?_x0005_·ÈØ_ï?_x0004_yºsÇë?_x0011_¼&amp;-_x000B_´ñ?WpnìZî?s_x0002_Óï§å?õØDgãê?_x0001__x0002_ùÁêðÓãð?Ù¬÷I5ñ?D_\_x001E_ï?Í/W6ámï?ìR¶§Göð?ØÃ	@_x0003_ð?YÐyî?ê¶ÓüTsñ?Ù_x000C__x000C_»_x0007_í?ä±§¾1ôð?Ô_x0004__x001F_ê£ï?m9MÅ_x0008_ñ?Z{Ç_x000F_+¡ñ?_x001D_øsQ&lt;ó?~H}Ðå³ë?ú5OV0ñ?_x000E_Åx_x0005_ï?n$Ü¯úfî?(;ô´:xð?Ò_x0004_ä¦Að?_x000B_»[C{Mð?Ã$dLð?¤ü;í¿ï?c¥S0ëï?í´aÌð?_x0008_xöjhð?©mÍ_x0014_£.ó?\ÁTºæ|ç?­ñÇaDð?_x0004_VÌ`´ì?_x0018_áË³håï?_x001A_ø£«_x0002__x0003_þPò?0ñ8ª$î?òJQê ð?_x0005__x0011_ »1_x0003_î?¦÷_x0007_5ùñð?¦gÔ-%üñ?RôL¹Üï?_x000D_µ&amp;Oð?èåçDì?_x0017_TyÜ°í?½/m_x001A_í?*!_x0006_¥:_x000C_ó?í3WÞbï?=lÔå_x0019_ï?Ö86õð?&amp;®Sñâeë?ç8ñµÖì?HÓ©á	ò?]u_x000F__x0001_­ë?a{È!_x0014_í?_x000C__x001F_&amp;Â_x001C_)ð?ì_x0019_¦_x0014_Â_x0018_æ?	#_x001D_ü#ï?_x001C__x0018_f÷_x001A_Öñ?HðÒÕGËð?þsi­í?_x000E_kR®{ï?_x000F_vxkI{ð?¤]Âeçì?©&lt;Òì?×?Öá_x0006_*ð?¤P´í?_x0001__x0002_Ã	ë4!î?7uÀñî?_x001E_Ò´2oð?þÛSz±é?»ð;å±_x001C_ó?UeÁ_x000F_0ð?tèw±¾øì?A¹:_x000B__x000F_ð?_x0014_ì"&lt;tíï?Ã:~ë8ñ?æ?'&amp;ï?yäà|é?S5é£+ð?¸RÝÈú«í?*ª52²î?:É6óì?ò}Ü_x0019_Ceî?éÔeáñ?hñÑ|ñï?ÐI×_x0008_ñ?p_x0018_w½{í?OF·5ð?_x000C_mß«ï?y¦_x0002_Mï?Òë v?Áñ?LòüëÀð?_x001F_*3¯Éé?Ó ûÄFXð?àÉ£_x0008_£?ï?/_x0017_øñª4ñ?&lt;"_x0005_"Ä¶ð?_x001B_£î_x0017__x0001__x0002_ _x000C_ì?Éeõvï?²EþF¸Cð?4	_x0007_î?_x0002_kXm_x0016_nê?¯{(La·ð?_x0004_yL¿pï?ÖñÑ9ï?©ÒÂûG±ì?º¨kyÈï?üÄHañ?_x001D_®ª2Õò?ô¯·_x0006_Q&gt;í?'V·ÆZ¬î?+û¦Òñ?µÇ}í3ì?f1ÃSÈ¸ê?,ß_x0013_ç?ËO»#Jñ?T­_x000E_ÿñ?n_x0004_s´¿÷è?Jé¬Måí?`B_x0006_F,ð?=_x000F_ø_x0016__x0005_Pð?ª ÿøí?G_x0014_ :_x0001_ò?eF_x0016__x0010_.ºë?¥¾Í$ë?µ¦»´ñ?$_x0010_v|ð?F¬½ÚFKñ?UF}_x000F__x0003_³ð?_x0001__x0002_&gt;ím DVî?Ú&gt;»_x001B_ì?Í«7cµñ?Ä_x0014_¼%§è?­ÏùBÝSî? _x001C_Ír?î?mµ_x0006_!âð?#_x0005__x0014_ðjí?ÃÕÔÇnõ?TÓ±BN_x001B_ò?,_x0002_Þ5Ôì?ÉÖæ:¹Ûñ?S*- ñ?Ûû#x_x0015__x001C_ð?A_x000F_fÂÈò?´U×Ý-Çê?1Hß1ö#î?¤³¾'í?±ëyHÊ%ñ?pBT§}9î?ÍÄ¯æ_x0019_Mñ?_x000B__x001A__x0010_F2©ó?@mV=&lt;î?fA¦_Fî?ÑP.e)ð?å Ú_x0010_Êê?x*Z^Aë?%_x0007_Kú_x0006_ð?¤_x0001_1_x001E_/ê?íLBpÆwë?_x001A_¬/È2ó?á_x001E_g_x0003__x0008__x000C_Sñ?O_x0017_E_x0015_/Òî?¥\,_x0013_ñï?¦k¬AîSï?»:À¹ò?µ.ïþ®ñ?ÔhÓdÉì?Î«Ã_x0005_hì?ì_x001C_®Â3_x0001_ï?®¢Ã_x0019_äñ?Áÿ°¤ëãð?î,_x0003_Ô_x0013_Æï?_ÜæÂð? qêÃòñ?_x0014_½@Ùâwì?D.ÍÑð?zñÊ_x0016_l'ñ?ô_x0019_,~²Íê?_x0002_éGõ»_x0017_ñ?±$ìKò?¾_x0004_ã_x0008_Qµï?_x0012_¿Xª?ë?ùrl¸ð?Ggö´Xñ?°²&amp;6_x0002_Æî?ðCË_x0007_ö8ð?ÏÍ1_x0003__x001E_Að?kû_x0003_Àd¦ï?,\'øÏ_x0005_ð?E©Ð@Öî?¨í_x0006_à_x001D_¤ñ?ì8g¤!Tì?_x0004__x0008__x000E_Kf_x001C_Èð?=z_x0010_Q	_x000B_î?:o#ÇYóò?_x0006_\©§ñ?±[_x001B_üÓô?_x0007_6 ¾Éð?Å_x0003_Ã(bï?àÞwÆðÆï?(Þîî»Ëì?_x0018_-eyñ?þ»ë:©¸í?Í®ÁÚ~í?J«¶_x0019_ô?_x0012_R&gt;à_x000B_Ðë?¥z_x001E_í?g mÃÂÊî?c½[p¥ë?cÕÿ_x0012_ Jï?Î·ä¯ñ?_x0002_'_x0014_Ãë?t_x000E_3aáûç?¸&gt;;öwò?ÚÌOÝÜAí?NÌM¶_x001D_Kñ?Ø* _x0001_Y_x0008_ñ?_x0001_ò]_x0005_Óð?ZëýXhð?ÈÀDy­¿ï?_x0007_Â_x001B_j_x0014_ï?ÜD.s¥_x000C_í?ÒÓXIwñ?ch /_x0002__x0004_`êð?öôøso2ï?X_x0019_õÅ[ï?Bÿ%_x0006_&lt;ñ?_x0017_ÐòZkð?#a,ðÞ&gt;ï?QÏ´&lt;î?_x000C_][ÐñØí?¦© _x0016_wì?ÚSÿÔ%ï?4xjÉÚSï?¦_x000C_¤¬çí?ÎÙÏ'D£ï?¾CKß!¾î?!^FÀrÔï?_x000E_ã_x0015_hÏsñ?ßKxãvð?@ü_x000C_	Wï?_x0006_8|_x0004_¦Ðï?K"g_x001D_Xñ?ß_x0001_àVnñ?Ùxáé?fKüfUñ?ØÀÝbÍÐï?ÊG_x001D_òÝùé?Æàyf»_x001F_ð?÷|L_Âßð?_x0002_õ#ì2ëð?°_x0007_à_x0007_yMò?¦¢DÛ_x0003_ï?`_x0011_}u@ñ?Õ_x0018__x0011_!_x0010_vð?_x0002__x0003_ÞÂ ãÀò?à x_x0005_ùñ?Dòõ1í?cÃù/6Zë?Ä¥VCð?||Hd{ñ?6~m?úî?î¹_©øî?ÿ.__x0019_)è?®_x0014_©n¶Ðê?Pzhã*Ïï?»õ@_x000F_ó?õ;a_x0003_/ð?xµ¡å0_x0007_ò?¸_x000F___x001A__x001B_jî?ód@Ðî?î¹°½ð?òh|_x0016_ñ?46Jbðuñ?ÜÉÁ_x0004_7ó? ;_x0013_¤_x000E_&lt;î?"î^0ÿÂï?_x000F_Å4¼Ûì?j!_x000C_l@ò?÷$¥nvÑî?Ú¥æ;_x0010_£í?M&gt;Wnêí?º_x0007__x001A_R:ë?YVù-¤tñ?}K]K_x0019_ë?±òGÏ_x0015_ð?}è²_x0001__x0001__x0003_Ç}î?D_x001E_^GKuê?1it_x0018__x000B_í?Ùxã§oï?êl3§Mé?ÔmyÍ¶³ñ?	ð½Jx_x0011_ï?IgR²_x0004_ñ?+r}iò&gt;î?í=£#þ=ë?²_x000D_²ª,9ð?§,-9_x0019_Áì?T_x001C__x000E_þYð?Úì_x001B_³_x000F_í?»¼ ©7òé?&lt;±ujõì?´OÉè«¡ð?aSô_x0003_lî?I^°Å÷Îí?_x0001_hq²5ñ?:îû¨Nð?¡s_x0002_Ä=î?_x000C_+à_x0001__x0011_ñ?ß=Óõ_x0007_¸ò?ÚÅÚËð?ÏÁ½¡ªãì?²_x0010_Ö	¤ôî?:]iQrhê?ÙTôæüMð?8¿d¨Ùñ?4æ_x0016_õ_x001B_Öî?È±öì_x001F_ð?_x0001__x0002_¾_x0014_TÉvñ?G+r_x001B_Ú ð?,_x001A_p¦U¶ñ?_x0007_M:½aò?µüXð?b_x0016_J²õ@ë?ø_x000D_v_x0012_Nò?_x000C__x001C_dÕHñ?¼"¯'¥­ì?	(ñ7Û_x001C_ñ?_x000E_Ó9¾·ñ?8_x0004_¶Rí?&gt;rP_x000E__ë?¼³»;¶âï?k`ý_x0019_î?MóDµÿTñ?÷¸¦X_x0015_ò?*]/áÍì?ºõ¤_x000E_Iî?é_x0019_K_x000C_j_x0018_ê?ÃcèÖò?ùB°·ò? yN»MÃï?³TÚx0Ëì?Û_x000F__]Dÿð?@0oOî?@_x0011_1²;?ñ?maö®Zé?eßºßyñ?_x000E_È_x0002__x0007_ ì?_x0019_cÜLÞñ? ªät_x0004__x0005_fÛð?*_x0013_õj}í?:0_x0001_Óe_x001C_ð?_x0014_9tGë\ò?¨¼B¬äÇë?\­êwYï?_x000E_¥ÃèQ3ï?Q_x0014__x000F_1Õ_x0013_ð?ù#åødñ?_x000B_qqÀ_x0003_ì?  _x0012_5_x0019_Pí?_x0002_áé°ð?ì_x0017_`_x0002_¬_x0005_ò?¥õ@_x0002_sñ?_x0017__x001D_q@ð?,_x001B_'Uï?_x0007_Ïk¹H#î?ÛçÛï,ñ?®U%{ò?ï_x000D_-_x001A_í?	g.é«ýð??_x0017_oo6ºî?+_x000B_¼º^ì?ÃÊ£_x0011_Eñ?_x0005_ÇÎ?uÝð?ì:3S^ò?\½CÚLYñ?M_x0012__x001B_Òò?_M_x0008_Å_x001D_¡ë?	;7_x0017_ð?_x0018_¨Áv¾ë?êXâ_x000E_ð?_x0001__x0002__x0012_Qº*¸ð?RÛ_x0008__x000C_Üð?®ÓÙ)T_x0019_ñ?k7þéÃHò?ëºÄæ_x0007_©î?g©_x000F_^àìî?Å/M8lí?ÿ±`=_x000F_ë?RFyM»gñ?Æ¢ìï?4£Õëî?îT_x000E_p¼ð?ÜàN×[ë?ÓàG|6í?Ö¬_x0019_u_x0007_öó?em!Â_x000C_¹î?§Ö(&gt;ÿ·ï?'}]eð?¾Çè_x000C_Gñ?_x0019_Ç¥©ñ?'å_x001B_2P$ñ?ñpÙ_x0013_éê?òò?_x0010_Q_x0014_ð?_x0005_á'_x0007_ñ?!½ F·åî?Å0Åâ¥ð?/³-x+ð?·	¢j\ò?¤è½2¬ï?¬­kaçî?¢Ç?¶2ð?¬S¥z_x0001__x0002_C_x0004_ò?Ù_x0003_ZMÆë?x½SNJï?ß&gt;_x0005_Sì?÷ÒîÆk?ð?{NhUé?îõËµ+eð?àÕFR_Pñ?hg¶éÐî?_x0006_êÞ|ÇHí?(m_x0011_PØ¼ñ?|ç¦_x000C_ªò?KßVÛ\_x0008_ñ?z©3®fí?&gt;áz¨¼ë?1(ù_x0017_¾ð?_x001B__x0005_Ú~ð?ó_x001E_õrG÷ì?uÃQöð&lt;ò?WG\èö*ï?eÎ(f|ï?òzEÛë?è»_x0018_d[©ñ?ýÇKößåï?Z,ê_x0016_Õï?§§Hp_x0003_rñ?ÔÆ±;Péð?¾¿_x0006__x000D_çTî?DÅ÷¼Ì.ï?¿_x0004_-«¶Wí?¨M³úÞì?¥_x0004_÷¦ñï?_x0003__x0004_¬¤aÖ¿ì?$Ó|Ö_x0002_cð?"\½ë|zë?àôÎ«ñ?×e¶ _x0005_ñ?¥¢~l)ñ?pù$\ÿÂñ?$_x0001_æ"Iºñ?bé_x001E_KÓéð?µi_x0014_üì?_x0004_ÝÁ&amp;QCð?l§4O¼î?ô_x0002_q_x001A_ëBò?_x0001__x0012_Fâu7ð?VY%w_x001C_Nô?_wÈc	Ùð?Aß[¤¥ò?Íþ,Î}íð?_x0017_.bHE@ð?A%«8ó?_x0001_kÉÙßñ?_x001A__x001A_.9bì?i+ãS{¥ð?öµ·¿Íò?Ê£ô6`ñ?_x0014_³n±éð?L	t¸ñ?«±ÐÃ8xî?ñú_x001E_5M´ð?oÊä_x0016_à7ð?ö[23-ï?Ti	¸_x0002__x0004_Êñ?Tº&amp;S_x000D_Îñ?v×_x0010__x0001_]|î?_x0019_Úéº_x0004__x000C_ð?_x000C_3z´ð?Áù_x0011_âV_x0015_ë?}püA´î?{Yôåcï?(1í_x0006_à°ê?¢Oø(ó?ÏÃhÌÎ_x001D_î?ó¨%ÈsUñ?RJàüãô?ýQñ9¹&gt;ñ?Qe¯ð?Q-7~s¼ð?j_x0010__x001F__x001F_Ìî?_x0003_Îór¢î?Â:Uó?Ôë?û¹ÁÇÞkñ?]¨'9S:ñ?vÏ¤_x0015_t é?@_x0007_N_x0002_Tð?²_x0019_úWI=ð?¦w_x001B_Å_x0003_úò?6!qçM ò?5¹÷é_x0002_ò?&lt;%ôÎ@_x001F_ð?ô	Ì²5eò?G{aèëdì?vy¢úÎ«ë?¡7_x0019_ÁÒSñ?_x0008_	,f]_x0013_:ï?lò;Tÿñ?«©Ø¿bð?yX_x0001_"ð? ?öeê?_x001A__x001E_e´Øíò?åË§oD_x0015_ï?_x0004_×¯âtpî?bAÇ4f4í?#Il_x0007_øð?_x000D_®ÄhÓð?ÕÌàÚ;[ð?¿ü3é+ï?¶?]ê?_x0005_Æ¸L_x0006_ò?_x0002_Nmäzvî?_x001B_,{"%ò?¾Þþ«Æð?áÙ½_¢ï?»~3¦ï?Ð«_x0005_ü*Ôñ?ü²à.1~ñ?OÉ©Ïñ?¦_x0003_èý½ñ?ÒHÿEåOñ?Û³¨Ñ­eð?Ä[ïrÜð?+a³Å«Oó? ãBãiìí?I!Tað?_x001A_.¯&gt;'=ë?äL_x001D_Ã_x0001__x0003_æí?_x0004_¼ßPx_x000D_ï?]_x001A_íÅè?Uj#^5Úð?*¬Æ_x001D_mñ?÷¨Ô_x001C_ð?	Óv#b¢ì?_x0002_ÎÉéQ_x0018_î? ×_øò?ï¥Â_x0004_ñsñ?_x0010_D_x001C_u_x0016_ñ?K3v¥_x000C_zð?5_x0006_&amp;í&lt;ð?üÜ	$í?²2$4Óò?Ï\ÙáÊ©ñ?ÄI_x000D__x0001_)Vê?áºLÃ¢ºï?°´ïlnë?QtþÒÎò?H^Gæû¾ê?º½_x000E_ Wjî?G¹H9_x0008_î?U_x0018_-Gí?¨¬t0üñ?_x0007_÷_x0006__x001D_Eî?§_x001E_Oiñð?ú{=:éñ?î.xÖ%©ð?9Î.Ýúí?'ÿ¼Yð?SÔ_x001F_¼kì?_x0003__x0004_0)º_x000D_&lt;ò?UÁ¬ã&gt;%î?tëwô_x0012_ð?XÑ÷\ª_x0017_î?¸_x0015_TI(&gt;ï?oàÑ¸_x001F_ò?Ì_x000B__x0015_½\ñ?»ÏÆûÁ&lt;ð?&gt;W´_x000B_áí?Z½ß2"¢ò?tz0?Ê_x0012_ñ?Và&lt;Ð¢ï?d@Ð9lò?Jê%,ãò?©Èó£_x0011_Öð?HÏ¿k´ñ?8RÈÛïOò?_x0001_Oê_x0002_¥î?PòFð?{ÇÁ¼Mî?öJ. ÙBï?Ehmø0ð?úI_x0003_Æ(Eð?_x000D_¤&lt;_x0008_õé?ë×B;+Ûì?_x0018__x0008_9²½ê?MA¯-3î?¸_x0003_ÈÙàMð?øZ©µØóì?÷û_x0017_K_x0014_lë?ïÀD_x0013_4öî?ÄÉ_x000F_s_x0001_	ð?Ö0½®Öhó?ª_x0002_Pí_x0006_ºî?ÇSÚ6_x0016_Pñ?¼ÖÁHs4ò?ìwßaIò?^_x0019_E@_x0004_Iï?5_x0013_U¨ÓÆí?4_x001D_v¯_x0007_|ñ?é_x0017_jÒgí?(UÚÚûIì?üº_x0003_î3ï?_x0010_PAÁ±í?;¾þzRñ?ýíkßqí?&lt;¢H_x0012_ð?k¾Æ=×Sð?T^_sqî?xX. î?Ýµª_x000E_Ôê?Û_x0005_yçm9ì?(éFÒÕÕì?mY¯wÝï?v(´ü@÷í?_x0008_âÉ«oë?Îr¨3K×ì?òèOÿò?Ù£¬Mñ?ÂI_x0008_KýÔñ?_x0008_Ódë?_x0014_f7ü_x001F_éð?6Áyñ!ñ?_x0001__x0002_@ïlØ$"ò?¢öª]²üð?_x0004_ÚÅRºrì?ÓË£4_x0002_Äê?üæO9d%ï?ÒË_x000D_Ö	Tí?Ü÷pvùBð?.ÜÜF*ð?FÎ¬@_x0003_}ð?	(=ü&amp;ï?_x0001_ù_x001A_"Z_x0012_ï?0"4_x000E_BÊï?ít}Ã¡ºð?ïsøÌhï?ªt_x001F_øJë?xü³Ç]ð?Ú_x0006_7øûî?LjÁrò?À_x000E_!Pñ?_x001C_÷u×î?Þ¬Ð*?'ò?À_x0007_%ê´ò?óä^_x000C_ë?Ó°_x0001_¿ë?j(H×ãë?_x0002_Íè­ï?íóMùpâð?%]cð?¤oA`iñ?&gt;°_x0005_Eïð?¯5¨åÄ8ò?M_x0015_Q_x0001__x0003_O&lt;ð?/*ª¶Á(ñ?¸ýcØ ì?¢PwÆ_x001C_ì?ÆÐÓÃÉï?L»Ïuè"ì?w_x001B_._x0004_½í?_x0012_9^kºí?_x000B_+­ø¯|ï?Ò_x001D_zÆÝ¦ï?ñQlØ~/ë?6?¢ëûñ?e_x0003_®(I_x000F_ð?@¤ê®x9ñ?¡{Î/ní?7_x000D_Ì`:ò?P4f_x001D_gë?õ5{Ûx_x001B_ï?w`ÛÌ®nñ?;_x000B_=_x0018_ð?KE§^b^ð?x_x001A_×åA_x0012_ñ?(%Õók&gt;ò?uÛw_x0013_J©î?ß¢³_x0013_äï?2¬_x0002__x0002_¹/ñ?_x0010_Ë½ÀI2î?_x000E_áÑ_x0006__x000D_ë?ÿñÕO'í?îB)P é?ðü_x0003_]xò?¨¦@½Rñ?_x0002__x0005_r{|T"rï?_x0007__x000E_ÚJDñ?¦B_x0008_èÈð?¨_x001A_àó«-í?±Æ²[Að?_x0004_B@Jßî?$K³_x001D_ÿì?X¤_x001B_9_x001B_eï?Y§ _x0003_í?ç¿ê?VöX_x0001_##ð?Ä´@B¶2ê?9¿|óí?lû¨_x001F_E"í?|BN¤Vò?¥ ;Ð_x001F_ï?É)U¯íð?µoùé_x0017_ñ?­±e=Dð?Òm_x001A__x0015_9 ð?0ÍÙLgò?Ó8æÈ Kï?Ó´_x000C_§Å¾î?Þß Üñ?â_x0002_+Nuð?{ús_x0019_ôäð?Xbfj¬ò?_x001D_Ö_x0010_	fð?¹?Ä g_x0003_ô?°jà_x000E__x0013_ï?6_x0005_ôW_x0001_5î??Q®-_x0003__x0008_·ï?QÄ%âÌî?C¡£sfð?ey&lt;_x0004_MÚñ?_x0002_û6ÙÃ¨ñ?Ú|©Úaäî?E±®kò?æY_x0014_Ü_x0001_×ñ?Jh&lt;¥âBî?_x0006_Ä_x0002_'Ið?ö`ü¤_x0017_7ô?ñûoeHNî?÷àIJð?_x0007_C?ô~_ð?¾`_x0019_V&amp;=ð?¡_x0003_0D[ð?3Czè²ï?VÎZ_x0014_~'ì?IN_x001C__x0005_-dó?q_x001F_°§)úð?È_x0014_Ã/í?7´ÐwòYè?ãl¨18ñ?:ÍõtÖñ?_x0007__x001D_×GÏï?¯NÃî?'E	_x0011_î?à`H_x0002_Zçê?YË]H^ñ?äm{#Kð?_x001E_ö9~ë?¸ÄÉÃ_x001F_ê?_x0006__x0007_»Kj+áð? ¡ßDTð?hÜ1²vð?7j_x000B_¢÷î? ~Ü%ñ?ýÝîXD_x001D_ð?$ÕF¿Ìñ?	°±ï$ñ?|Ú_x0004_³D	ò?§_x0007_Vf_x001D_°î?+½^_x0003_î?_x0008__x000E__x001D_H?ë?~Z2"Ø¢ò?H.®_x001A_ð?·_x001F_ó^B*ï?Æ_x000D_-üÇ?ñ?ó§²[Uð? CÛ)Àó?7_x0002_ßd_x000B_Òë?_x0019_æWJ_x001B_ñ?M±Í¡\î?ÆÆ6¼Õò?®Ü¬ïòì?v¦ÊCñ?GX¯î?ù¿+Ð¢î?_x001E_w_x0006_c_x001F_î?OCN¢¤ð?_x0005_GÓM_x0001_ð?\G°È©ï?_x0007_¼îkî?KÙã2_x0002__x0004_úYñ?±¹M_x001C_²rð?[=[ûO+ñ?_x000D__x000C_®^  ì?)Í_x0007_jð?¨£D_x0008__x000C_bò?Î[^¡¢ýë?ä_x0019_ßu	að?©v_x0015_ð?8Ä	p²_x0003_í?û³Æ¸kë?1L44ðï?_x001A_na[Óë?v¥ì`_x001A_ñ?ä²Wl_x0019_Éè?p7$Lôpñ?y@Øò	Dî?WÈT_x000C_ÿð?ôÉá-ï?ÛÐ_x001D_b®_x0006_í?ã_x0018_½ñ?+ø^¯=&gt;ó?w_x001E_Í4aêí?iYåZï?uÜ¨éÝð?·rþ_x000E_úë?0°&gt;v_x000C_Éë?ÖV"ÈõÑî?N_x0001_¨3Èð?]8Ú`þð?_x000F_X*ê?]¥0¥lð?_x0001__x0002_SôgÍ,ðð?	çX½áñ?_x0019_&lt;éIæçñ?2^GCìî?mc°ì?{_x0017__x0016_èðÛð?Þ_x0004_üÅyâò?KêjÁÆÃð?_x0014_cpyMï?coWgìBñ?=ª¦UÕï?4UÓ|_x000C_iî?_x000E_}Bñ?ö-¡©­î?ófí]òð?ulðû­_x0005_ò?àÓµìPï?¶Û_x0005_ñÁí?ºüï?_x0005_áë^ýì?M1ð?×0ãè_&gt;ñ?_x0019_Oþ2e_x001F_ñ?Ò*þð?0?_x0019_Kçí?&lt;ß­×_x001C_Ðí?&lt;kÊáð?Z1.:j_x0018_ð?í'TzIî?]õµ¬SÐï?à_x001C_¿_x0013_Naó?"_x0010__x0012_=_x0002__x0006_¯Rò?K4Ò¿ë?_x000D_É_x0004_A¨ð?G_x001B_ÑV¬èñ?âëÎÝ¶ì?~Ô_x0019_Ð¦;ï?_x001F_Ü|ÐÊPí?t×ð-_x000C_î?1.nðJâð?6wW¸C_x0010_í?_x001D_G¢æ_x0004_í?®ARaùî?¡s¬_x0011_ÊÈê?ÝÓq@ë?`UÓâaò?È_x0002_Zé¿_x0004_ï?_x0005_)_x001E_²zî?_x001C_¦ÂÀ6ê?=_x0005_Ú³¿Nñ?¶_x0003_Òñê?»Míª8×ñ?_x0017_?_x001D_¾9¥ñ?_x0001_@ß"èð?ÄüHÅãð?ýO6%øð?*Ü|× /î?O_x0002_,Èæì?s#ÑPçï?1]Øëlî?îv®%ñ÷ï?8Á±Ð?6ñ?Y¤í¶ _x0016_ñ?_x0001__x0003_É[ü×ò?õîÌ&gt;_x001D_ñ?[§ÎÐ*í?rðQ_x0016_ò?_x0017___x0015_:ï?Ä]6'Ufì?@98=Á½ð?BYä\_x001D_ì?â_x0001_h	»Üî?ç&lt;uVì?®÷h_x0005_Åàñ?_x000C_h  ~ñ?åññ8®ð?%Ú:oFð?Ý}#¿_x0018_Ìï?@þ*3ÿVð?¨$]_x000E_cØñ?évw@yò?/zàÓø_î?ö_x0003_²ókÌð?)î#Hò?/¼$­ñ?_x0013_YR^Èí?qú~Åôì?&lt;r'p¯®ñ?gÂUÚáò?_x0016__x0002_aÆ®ï?­KËþð?H\þº}_x000F_ï?MdÃï1ò?_x0018_¥æY³?ô?.´¿_x001D__x0004__x0005_(Dñ?ïMD@+cí?Ò¾&lt;_x001E__x0006_jñ?®æÖ47ûè?jJg7-é?¨aÚAjñ?_x0010_°¤-K_x0011_í?õX_x000E_¼¹ ó?_x0015__x0002_i_x001F_(¼ñ?_x0014__x0008_¦ª41ñ?jènÐð?{J«Í÷5ð?Xî´Ù¨ï?Àï|`pdð?©+Ô_x0007_Ið?÷}BØR[ì?ìæ¼÷A«ò?S_x0019_X_x0003_K_x0001_î?_x0014_«ÜM¹î?¯¥Ì4ð?ù7_x001E_³âFð?O¶i/ºð?µå±%_x0003_Çí?,Gl:_x0017_ð?ôß&gt;ÖÁ[ð?_x0006__x0004_³_x0001_Fð?R¨¸_x0005_ð?PqZÉ)_x0004_ñ?÷%©Øië?]e_x0007_¡lCî?`MC£Óð?ñx´)Xñ?_x0004__x0006_*87ì»ì?Ké0¡:ð?[Ì;ó?_x000C_6u_ñ?%Ø(üí?³É_x0018_L=ð?_x0010__x001C__x0003_7Pºï?óÙkT÷,ð?æÐJñ?*g§oqí?`é\µð?cjo6¬ð?_x000F_iÐ_x000E_ò?ttøZ|_x001F_ð?ÜUTEë?_x0002_ÂC#ï?4¤p8:®ñ?ÉS_¡µsð?aE­Iï?Â_x0004_µÊ@ò?è_x000C_µ±_x0018_ò?Ý[¾H_x0005_ð?HÄi_x0001_^ï?prØ­.ì?_x0008_h­Ë_x0004_ð?¡**÷=ì?K_x0010_%&amp;K~î?à_x0003_îÊÛ1ï?ì¡	2Wñ?V}_x0007_ éí?_x0016_è7Ý÷ì?ªñáy_x0003__x0005__x001A_âè?s_x000D_q.î?ö:ë¨gî?h_x0012_~_x000E_ï?ïH_x0006_Ä`àï?a_x0017_íóÉÑï?nï_x001F_ZYð?¬m_x001F_Öµñ?+s+ì?_x000D__x001E_Ô3ï_x0015_ô?óIÜí?®Õõ¢µ«ð?ï&amp;?$õúð?®_x001E_ð±£,ï?Lâ0|¯ï?®µ_x0004_Î%þð?dò\ä7î?ül_x000E_) ¯ð?_x0001_ã/åk5î?·_x000C_ñ³mò?_x001A_ÏÒ'Í/ð?4ÖRèÑê?¤	AÐ_x001B_é?äqvt:ð?¡_x000F_§½Õð?]Rï¬Êïð?ªçâ«î?º2xb_x0002_ï?&gt;_x000F__x0019_=ÈZñ?OY8óÜí?_x0010_·ÅóÉð?Ôæ_x0014_QJó?_x0001__x0002_ÙãÚtÃñ?ö»ÿßÑè?î_x000B_èQ®(ñ?ÊG_x0018_2~Eò?Ã îfbDë?&gt;£3VNñ?_x0011_¨2Xº	î?ëhüV+ò?-_x001E__x0019_2´Qï?Â¼_x0004_ðçÍç?x65-ñ?P:`:üWõ?%éËw{öí?Ü_*Àrtð?ýúc_x001F__x001D_ï?_x0007_Â\ªÄjí?_x0008_ÜpQ[ò?'Ïÿiñ?º*_x0004_)ÿñ?¾­h¼/Ìñ?._x0011__x0006_ZÃLñ?_x0013__x0015_®¢_x0011_ñ?xN_x001D_6ñ?P_x0017_Ññ?_x000C_+ïà£ï?_x0013__x000E_õácBï?²ø_x000B_ú7ñ?GÞqc6î?_x000C__x001B_méÃë?W° _x000E__x0012_ò?rF^Ýýï?««fÐ_x0002__x0003_Seí?N1ÐXéñ?_x000B_Y_x001D_£¼î?_x001C_=Ï_x0001_ë?=_x0001_vu(ï?õ¹«Bjè?=Vô_x0014_ï?;ÊÄ²_x0001_ð?¹G|&amp;-ð?ÆDÀ¦4Âð?¶_x0002_Ö	ó?ê[_x001E_L.Ïñ?úëC}°ë?d![)ï?ÜÀ_x0012_ÓCê?5jØ¶ªï?*8¼æ[Àé?w?mè_x000C_ãñ?FÍ_x0001_0î?Q_x001D__x0004_	ñ?	öË8Âÿñ?ÕÏJÁõò?ð³l_x000F_{é?²_8_x0011_úì?´Ø~¤+í?Sµl¡Ü|î?ÿ!sþçKì?^_x000F_æÂ±¤ò?*³N¤mï?1_x0007__x0003_Ëó?ÔN_x000E_]ã(ð?_x001A_5µVÆ\í?_x0001__x0003_ï.¸ñ8í?Ä5Ág/ì?³¾_x0001_1ï?_x0019_íë_x001B__x0006_ð?UäøÁ(Pò?Â_x000E_;öO5ï?£¸¯_x0010_"ï?Ê³	¹_x000F_î?£ù½~Tó?jÕTµ_x000B_é?TÃ»4ö·î?_x0004__x0006_ÄÐ@ì?ö=Z{ü©î?L"Öªã_x000F_ê?_x000B_·LÐ!ó?åJt^kñ?1M¶+ÐÚð?«¡AÃöñ?ä®ü jýé?3±Æºí?ÙÊ.¹_x001E_3ó?ßXÄÅõñ?juñüG_x0001_ï?è1ûêë?7"ÍüI_x0002_ì?·2=Á®ì?ðùßØE¶ì?Ò_x0011_ØUð"ï?_x0012_ÊBâì?a_x001B_K_x0010_¼eï?1M+° /ñ?äJ=\_x0001__x0003_^ð?_x0003__x0011_¹_x0013_ñÉí?:ÞÛTìì?J&lt;_x0010_&lt;_x0007_ð?_x001D_ËbXºgï?^»É5µñ?C_x001C_Zèñ?_x0003_¥ »Ìð?ý%àÀï?òo":à×î?¸ÃìmÙ=ñ?î®"_x000E__x0001_í?Åý?»Iï?tèÃ¤í_x001E_ò?ëMÖ_x0001_1ð?³ü¶¿¡Gò?©ðÙ_x0017_tò?î³Èýnì?µm_x001D_	Yÿë?ñ|&gt;6Kó?eB_x0013_¡ýÀî?9q{öÂãí?]]_x001D_Òõì?ö_x0002_¡Òµé?kò~Lò?I×;B®dð?'{/°Eï?òxÞ-fí?9_x0008_vÂ_x0014_ð?Çwnï?_x0014_ÄOÝìí?®1°Ì¬8î?_x0002__x0003_èâ§T»¾ï?Tf½_x000D_ï?@W}Þ_x0004_ñ?ßy6ð?y¨Y2zì?*_x001D_ûùfð?àÑÉ_x0001_"=è?Âsuà¹ð?½Ì´Tð?_x000E_ñp_x0015__x001E_ì?J%öØí?QìÎï?e|F;Øð?_x0012_ó 7Aî?_x0002_Bïy%pí?JãÖQ°Lï?¼ü4zºþñ?®_x001E_Ze×í?C;oÏõ&lt;ì?¤ª_x0005_É¿ì?rìxë_x000C_çð?Qm41àë?ò÷Þü_x0010_ð?¹_x001B__x0015_:ôî?;væÅï?ZÆ µÕëï?·¤¢ïøï?_x0017_®a_x0019__x000E_ò?`¥,ü_x0018_í?=Ã1ëãð?ñH×#_x000B_(î?H_x0010_5!_x0003__x0006__x0004_`ð?	»á_x0015_]ð?_x001A_¤¥ä¹î?÷_x000E_òh;ï?N`½²ê?Gö[|Bñ?_x0012_¶9|?éî?lsáàµð?É_x0016_µûLì?iqö_x0014_øñ?[¡äÅÈ_x0010_ñ?U_x000F_ËVKóï?ËÔ¤®_x0019_;ò?Ù1Í_àð?_x001A__x000D_)?s×ð?_x0019_û_x0005_G1ï?_x0019_uoÑ_ï?×bÌãYë?Î_x0001_­l_x0002_ñ?^´{³*îñ?ñ_x0018_:òð?ú&lt;ú_x0015_=Òò?\i¬£î?Þ_x0003__x0011_q_x0008__x001A_ð?kõA_x0002_~ï?Á1]¡Àî?_x001A__x0019_=Sô^ï?&lt;_x000C_Ì+Tð?Ãß¶Ôs`ð?´I&gt;}ì_x0015_ð?_x0003_`%ÿüí?èÕ4ùQñ?_x0003__x0004_6LHØ|ï?9¦ÐÜ7ï?fÃµJò?L_x000F_,Íñ?_x0014_6óU;Ûî?)T7B1ë?HXÅ¥ï?`|¿_x001C__x0019_jò?8¢ÑH@é?x_x001D_|ií?ÊÐ{Fr_x0012_î?^=ÜZ&gt;ð?Õ_x0002_óG§°ò?äö¹_x001B_³$ð?û@¤8oôð?Ýsùl¹_x000D_ð?PÅ_x001D__x001B_ð?@ás4Ppð?û£á1Âï?pzpÀ»ð?¡?X'Mªí?/ÂÆFIé?b_x001B_ù&amp;£ð?vVàÇñ?_x0001_¿QV{Ëð?_x0001_­Z­ï?oÄvXð?P_x0008_ûÓñ?ý\_x0019_eì?öåòfOÄð?_x000B_9,ÀQ_x001E_î?ÃÓö_x001E__x0001__x0002_×¯ð?þ¨xgÛÇí?÷vÉBð?(Þ	_x0015_Kî?Ý&lt;¿äÇð?tMÞxÜIñ?lg'Ð~úï?cH_x0001_Pï?««5_x001C__x0003_¤î?1_x000B_òåYÎî?rTIï?À¹ã63_x0007_è?_x001B_ÒÉH_x0005_ï?à_x000D_Jÿ_x0016_í?_x0004_Ó*Fð?¿4t=$Äð?ü_x000D_4Å¹xë?þ!÷ùB}í?îÙ_(/ð?1KêÏï?½F_x0005_*y&amp;ð?_x0019_kL³Yëð?1_x0012_Æ§_x0014_î?bUö÷Ú\ó?+1ÍÃ_x0012_ð?ìª_x000E_?í?H&lt;ÄÜyð?bLµ_x0017_ÆÅì?J¦.dð?xö£_x0001_ì?½Q=¸4ð?IC¿ç=ñ?_x0001__x0002__x0012_o¾ºàTñ?ÔuîR¤í?h_x0008_îrÆì?,R÷_x0004_ãï?C_x0013_¾dí?ÄeE@ËÅò?Iõ_x0015_á¶ë?s½Oªä_x000E_î?üÈGáë?+ìá¾"|í?5Ú_x000E_ÀRî?ùc_x000C_sì?°ÆÔRïÚê?*»²Iið?@ãü\.í?_x000B_u46?ï?P!®2Ñï? í_x001F_þ9ñ?êE¼i4ì?;_x0011_ÞÖ×ð?´aj.Ùò?¯qÁ6a_x0019_ò?`";$_x000C_ï?=8Ñ&lt;xñ?$ðÁ_x0014__x0001_ó?'°È¼ñ0ñ?I_x0010_aé_x0007_ð?ÆMÚÞxí?Ú_x0001_z_x0013_öAð?éMÒK[ð?Q!À _x0004_éî?_x000E_××ì_x0002__x0003__x0018_ãð?®2WQt_x0005_ê?_x0011_}_x000E_ìï²ë?ÖQõì«ñ?n_x0006_1_x000F_87ð?_x0018_Ç!ë?íSÓ_x000D_î?â÷uÓ¸ññ?«[!ýñ?Ëâv-Åï?öIôd°ï?p}¤_x0011_ç_x0007_ó?ö_x0019__x001D_mVJí?þýéu,_x0012_ñ?F`6 aÞð?_x001C_Ç·J_x0003_ñ?¤_x0004__x0003_ÅÑ_x0015_é?¹aöð?M¼_x000F_)_x000C_Eð?H{­¹dqð?3zOÔò? K¯ dð? ÄÚ_x001E_¡ò?_x0011_FE²_x0018_ð?[âW°Wð?_x0019_Ïµ¬:9ñ?2Ì_x0001_-ð?Ðà'À)ñ?_x001A_|[_x000C_Ñqë?_x0004_=¡1Åùï?I»_x0003_òIò?ºùÍ$ñ?_x0001__x0002__x001C__x0012_0hÓ8í?_x0012_SüóÊwí?rl]¼ñ?Z¼Bo¢éì?]±)Çe1è?$6ÇIë?Ià3âðñ?_x001D_3_x001E_§Øð?p_x000F_±Þóñ?D-á$¡@î?&gt;oð·Êï?(_x0005_f	á¢ñ?çÓLÌZï?4!_x001C_SÎì?ÕJ´ò?´ýIjf«ð?4×Ï_x0019_È_x001A_î?µF!1Uë?Y5¬h¿ð?d¾/.ð?_x001A_ôÿÜ5!ï?¼_èõáê?&amp;_x0013_5Èzð?ðd?ºié?õ¹þI·Íî?°'"pZì?__x0008_ð?V/ç/×_x0008_ï?è_x001F_=©¼_x0004_ð?ÇùË¼jñ?Fwt{s§ë?Á£(_x0002__x0006_«Çð?´^Î½ý{î?õwÃÎ}ó?ëð_x0003__x0017_Âì?µ_x001F_ZÉ6_x0004_ï?î$_x0003_³ ð?{_x001A_ÐûZFì?ßàPØ&lt;=ê?8ÇmGó?¶Æ8í?Àw¡Nð?fñ×ìgð?î&gt;uAî?¤G_x0005_V¾6ñ?Ø_x0015_i¥fê?Ú~%_x0017__x0003_|ì?_x0008_t_x0012_ìÀð? "ë,Â_x000C_ñ?¡ó&amp;_x0001__x0016_·ò?dh»Ëöäî?¥_x0007_x_x000B_ãð?4&gt;_x000C_©-¬ñ?!"°_x001E_7ð?Zí7©À4î?¿!a±ð? ¶þ`!ñ?ìrßFTð?mÿÂÊ»_x001F_ñ?Øø_x001D_"¢%í?_x0011_ÑÜH0¥ó?8½_x0005_&amp;æí?2tU¨¬í?_x0001__x0002_=B¨õró?_x001A_2¸ø%ð?	,_x0010_½¿_x001D_ð?]JRðð?ü,¨ ì?í_x0017_¯µùí?(K_x001F__x0012_3ì?Ë_x0019__x000C_5&amp;_x0013_ð?_x000E_ÑùfÑð?·m_x001A_PÞaï?åeKéÀ3ð?íàÞ²½"î?{ùÜÚêÑð?_x001C_Õ ¹ï?_x0013_TÎ·að?l½®Â¯eé?ÙtQn°ñ?CÍ[}êAñ?Ñ)6_x0011__x000E_í?ÁÍ-òO¨ñ?qÍãÝvé?XrNKfð?qrU§Ùî?P«rÃ"4ñ?&amp;.1ò-ò?G¦"kö­ñ?é_x001B_M_x001A_¥Dí?ç_x0012_¢÷o¸ï?úºgW}ò?îERpKî?æDk_x000C_jì??S_x0002__x0004_a:ñ?ègãÌâ_x0001_í?_x0012_ñÕOKò?¤P¥êCÁð?ÒfÓb`é?NêäHî?_ 4S_x0014_ñ?qÌ·µ_x001D_Êì?£_x0006_~ÈÏ7ð?2^_x0018__x0007_Sð?þÌÃÏ_ð?v_x001D_z_x0003_öò?_x0010__x0002_x_x001A_à_x0018_î?'0W_x0019_ð?z¼¹xï?W_x001A_¶t½ñ?L_x001F_©µM­ð?#_x000E__x001C_!Gýí?I_x0006_ÏÓ¤ï?I_x000D_«í?D_x0004__x0017__x001C__x0001_Xì?*¢ß8ñzì?Á4$:Éñ?à÷ÄH@ð?Á;8&gt;$öñ?G(ñ_x0008_Y¿ï?³!ûÒë?xWÅ_x000B_º¦ñ?ªÔ/îð?Ê`F²ì?_x000D_ ÔÈqï?¾±îâéð?_x0001__x0005_mCé#qñ?Þ_x001D__x0012_?/í?iØ_x001E_[Öï?ªK½þ&lt;Îê?	óA_x0006_ö_x0015_ï?×½Ïfò?L_x0013_j_x0010_ÑÕñ?_x000F_Éßôñ?ã_©½ì¬ñ?_x0008_ðÏ{¹ì?r_÷ð?__x0015_ÆeAó?»U_x0017_¤_x0018_ñ?~âN_x0001_ùð?bõ µM!ñ?_x000C_ZHVê?Ü¶_x0003_îð?1²è½&amp;ð?ïçu_x001F_oEð?_x0016__x0002_%»ñ?H_x0010__x0012_¦Ñð?«kúª´Zð?¯_x000D__áë?õ£_x0019_Ù¥)ð?þäv°Öê?÷Ùoï{ð?	=ñ?_x0005_¢µ_x0004__x0008_ñ?%@ÖÜjï?|sÚñ?ñ`úç_x000D_nñ?V	4ó_x0001__x0003_Ïð?1c¦_x0019_zï?ã ÷Ó_x0013_ð?ô_x0015_½`_x0014_hð?þ¿_x0001_@lð?°F6ì?ä_x000E_´XL)ð?;Hæ5_x0011__x0002_ï?ö6-´Lnô?_x0006_ÉüÃÿî?¨ù¶¶_x000E_ï?q_x0004_¶Þ6*ñ?ÔpE9j;ð?Dº_x0008_ÿeñ?n&gt;¼Ôé?ä} o­Gî?NIMZ#ð?°Æ¿_x001D_^î?)Ô=u_x0012_Ñè?öbeUÀ¼ð?ÒÒ®ñúÊë?:_x000B__x0017_ªÌï?pÂ8Ìñ?_x000D_(_x0003_ÏWð?D_x000B__x0019_Uw¦ò?{Æe±_x0019_&lt;ó?G±×orËñ?Õ¶&amp;µ_x0001_½ï?ª+ÿ×ÛYí?Ü	AD_x0018_ñ?dIvG»_x0011_í?\ù¯ð¼Åð?_x0001__x0003__x0005_LE_x0002_Ãð?u±¨¦é?ëÇu_x001B_F³ì?y¢®Uäë?6£+lãê?ÿï¥iFñ?_x0004_f1_ë?÷_x0008_Díñ?YkE}ì?_x0005_«ä_x0002_ò?hÎ_®þ_x0010_ô?ößKÇ}ñ?AÚöN®î?_x000E__éÛTò?l'xJàò?HÌ_x0014_Ñì?«G]Á%;ñ?6¡u=]ñ?«ö¶_x000F_Îï?ôÝNjXî?õ&lt;_x0014_xð?`&lt;á_x0001_$ð?3eè@Gï?Í:_x0010_Ì"íë?a!üjHÞï?ºì£_x001A_ò?Rý±ðò&lt;ñ?§ÖX×Ûé?o`_x000C_Dµ_x0014_ò?_x000E_U_x001F_ÆEò?_x000B__5¬ð£ñ?l_x0016_RË_x0003__x0004_Hï?EgkÒè?-ï,Ý³ñ?_x000E_Êr¯ºêì?Ïöì.Oï?âíBZð?_x0012__x000E_/ÿ_x001A__x0001_ð?3_x000B_¦._x0004_uï?þ|_x0005__x001F_9âï?.ú_x0007_'Ð0î?P(_x001C_¶	ô?}_x0002___x0013_´ê?±a63ï?+k1­lí?úäæKz_x0001_ñ?TÃð?6VÑ6ê?¾Kµ5)ñ?7óJEÿ_x000B_ê?KÂ_x0017_fÎð?»åÍ@ï?ÔÏe;tï?ÀiÖN+kò?ÛCK0¢ñ?òB¼p_x001D__x001B_ñ?_x000B_þ@_x0004_RAñ?Í,Bú4ï?ûd.w2áê?bØÞàï?¯&lt;Cýºï?çûª5@ñ?ä#dÆ_x001D_«ð?_x0002__x0008_j_x001E_:¼ï?³Ë_x000B_©_x000B_»ð?Ý$_x0005_M[ê?Ú_x0019_ò]\ð?o¿ï©0ò?Ú|£_x0006_Ò¨ë?ùÌÚº¦í?°½_x0010_¾¶Ôó?&gt;w_x0004_jê?L_x001D_îéÜñ?#®üppsî?¤_x001B_·_x0018_ê¸ò?_x0019_ëW	_x0001_Wí?v=;7³_x000B_ï?é|èå_x0014_ñð?ï`ì?Ä_x0007_·ùKãð?ÏÏÒ0=î?¾m$dGï?à¬¼&gt;nð?¸²²/_x0012_æð?¿40jVâî?wîk*_x0003_0ñ?oÖ_x001A_â|/î?ªµ{î%é?Ì_x0017_ç`ï?_x000E__x001C_Â_x0007_ð?Å½phBñ?&gt;{s_x000C_;ñ?_x001D_PÚLøé?Æ*½_x0007_è6ò?m_x0014__x0016_Ã_x0002__x0003_k1ð?O_x0017_v&lt;Õñ?º_x0002_yV)ñ?CgQ±Së?YÔ2ò.úë?¬æ*ò2í?áù&amp;Z~-ï?äN[jzEí?9ä8éN¢ñ?Ü8_x0016_ç£ð?q_x000B_ôZèøñ?ü4c_x000C_«î?MBôòÇôë?®_x001F__x001F_ïYî?¸_x0004_@Rsï?q_x001D__x001B_í¿ð?£íàbÌùð?¢¨7A³_x000F_ð?.(IÓ"ñ?_x0014__x0007_»]î?¸Ue%ìñ?°nK¤úï?v&gt;M0î?ÂeÛª.í?Xkq.wê?]ê!ØÇvî?_x0001_h:zNì?&lt;k£¨_x0001_é?dtXàèð?Re(«Imì?Ä/bã¥ñ?§N,C/pì?_x0003__x0007_ÔÌt=÷ï?m_x0012__x0002__x000F_R½ð?q¢Ø_x000B__x000F_õë?oiAg3pð?ä2_x0016_°_x0012_1í?_x0017__x001C_ý¶ñ?^ì_x0003_ò_x0004_ð?Æ8àÿé?_x001E_çbúîzí?­`&lt;eé?Ö_x001C_·/Ýð?îøy¯ò?ñÁ_x0013_3`ì?â×Ù_x000E__x0003_pé?0Ã_x0016__x0003_Rí?	}C½÷·ð?1²_x0001_G}ð?_x0005_þ`a¹ïî?ÞJ,[.Ýî?}êäÔYï?M_x0015__x0005_7ñ?©ª:Î[ñ?_x0011__x0006_~"*×è?,Së­U ñ?_x0005__x001B_BQI¼ó?Í¶Õ¬}ì?ü_x000B_=[Ú²î?Ñ|c6Fê?_x000B_Ë¶ê_¨î?¾v&amp;æS×ï?"þn|ßï?_x001A_óA_x0003__x0004_ªGí?Ö_x0005_güî?_x0003__x0005_÷-Rð?¥MdØã¦ð?Å_x0013_¢qQò?ªÍøªê?J_x0018_ÔÄ ¢ì?_x000E_=_x0017_(Gò?yR"Ö³^ò?Á_x0013_eSð?_x001F_çMdÓnò?\&lt;`ã/Rï?êEeã«{ð?û_x0004_PHùpì?&gt;3,°_x0011_°í?ùme	8ð?V`Â§§ð?2_x001B_ðj¼Sî?uU_x0012_'/§ë?ÌöÊÈ_x0007_Bð?ëLèÔ_x0001_¸í?{Ý8mÒâð?_x0014_&lt;	í?_x0011_Sºsð?&gt;¤øU±í?¶Êî»÷ê?HÔ¸o ð?³ø3}¶ûï?Wov¢G±ë?*f¸¾å¿é?ÚÛ¨_x0002_6ï?_x0011__x0015__x001D_b5wð?_x0001_	ª@5Pèßî?Û½,ØMï?ýRPf6_x001E_ë?@Èn_x0010_Èì?n_x0005_VôC_x0016_î?8P_x0012_×©í?ëø?_x0019__x0003_cï?d¸}(mûì?Ù5_x001E_í;ê?¹ó_x0005_¦ð?±¢¸oîï?d_x0015_öhÌñ?_x0004__x0007_'"q`î?ê.¡)ï?ö&gt;ðG	³ñ?dwS_x0012_ë1î?ØARéÒí?_x0018_"vÜéRí?N5ëË_x001A__x0018_ò?4_x0008__x0010_6Üì?O_x0006__x0016_ÚAò?´¹¾_x0018_*ñ?L_x000D_#ñ_x0003_ñ?_x000D_%_x0002_û_x0012_ñ?ßD_x0015_dð?1Fcÿ$í?_x0011_èNÍý&gt;ñ?aêºÎoçë?Yø²_x0016_¢«ñ?"Èà_x0013_ñ?,aþ\ë?än"_x0002__x0004_n è?¡~ûIvwî?±9qì_îî?Wn_x0005_&amp;ð?	_x0010_=*ZPë?"O;Õ_x000C_Óð?_x0001_°{ïÛ9ó?x9îzæñ?Á&lt;8R³ð?XJ	^}ð?_x0002_W©T¬ð?ÂÍ_x000E_hí?Üm%Ø4í?÷¶_x0018_ð?Ê_x000F_#_x0014_µð?ú³Ê_x000E_x_x0003_ñ?_x0003__ûë?_x0005_¿h)Ä)î?¦H_x000C__x0003__x0001_î?¼(0ýÆé?_x0018_-_x0003_ã@Zí?ÊAEY_x0007_ñ?BO[Ò¢Fï?_x0008_%³6Âñ?ÜyÃI_x0013_pï?£57=lóñ?47ø »Ií?h· ¸_x001B_î?k\Ó4èÍë?ô·|¶_x0005_ë?â_x001E_¦­Içî?ì¤@èQí?_x0001__x0006_è£^üåñ?5_x0001_I_x0002_pî?_x0012_¬æ:&lt;¸í?_x0014_pÉ«ì?i®=*Ósë?I J}dµð?XsÍW§_x000C_ï?Tpö[Íñ?]Éæü_x001D_&amp;ì?û·´8ð?çVÖvð?k¨6»_x001A_Üñ?ìñ)î¢-î?ß%¶¹í?_x0014_Ô9_x0011__x0003_ñ?xÇã_x0004_ô@ð?=i_x0005_Më?L_x0010_fêI×ë?|ÛÒÉ3së?ñLÎð?©_x0001_Ç{ð?Á-Êqó?ùÑº_x0007__x000B_zò?(_x001E_¼`_x0011_=ï?ã	iª_x001C_ñ?iÁ¯_x0005__x001E_rî?ä'Ø(Ö_x0001_ï?)T¶TQGð?_x000D_zw3ÉOð?jÔ@/abî??Üª_x000C_ó\ð?_x0019_´M_x0003__x0004_Þ×ï?K_x001B__x000B_h î?½÷'_x0001_ÿGð?É_x0004_´2Vð?¬¨ _x001A_Íüñ?¬Æ=_x0010_tÖí?ýÇ6O_x001D_5ð?}v7Õ^ñ?L_x001D_Ú_x0001_ò_x000E_î?1_x001A_Óé_x0018_ï?Y_x0002_y_x0002_;àî?_x0006_Àî&lt;+ãé?ÿ^}_x0016_ï?=R±sN]ï?¢þ§1±&amp;ó?ÐÔbö_x0006_3ñ?ð_x0008_Ìnc%ð?Á_x0018_ #ßè?o_x0007__x000F__x0013_ØÙê?±¸dteó?SÝF`ò?½U÷ë?-£\	µkê?º_x0006_,Ïòò?_x0002_§#E:í??þ&lt;¢Ú*ð?Y&gt;_x0015_?¿rï?±ìoõqVð?ó¥_x0007_nsî?ò¼[pU3î?Í`_x0017_Ð°ñ?®£ý5Ið?_x0002__x0004_X_U_x0014_?î?_x001D_TNtÔ_x000C_î?ÕrOégð?LäKí_x001B_ò?eE´v_x000F_Sï?'%Ðñò?ÍÉÞÒê?õl´Õ_x001B_ð?ÕýR°xlï?æ*_x0002_ü_x0011_î?_x0011_È43Ãí?ÏbÛROì?Tï¹9%¨ñ?øcãªZ$ë?vÎN_x0012_í?º(ÞTÉíð?]±ì)_x0003_íê?w@º,_x001C_&amp;î?_x0018__x001B__x0010__x0007_¡pê?7Jj²\Vì?_x000B__x001C_æÿÊò?p9öAÂð?@'²@¡ï?_x0018__x0012_=®IÇò?æ"©KÏKð?ÏÍNæî?88ÁR_x0001_.ð?_x0011_®Ê¶¶ðð?_x001E_@ø_x0016_í?oCÊ'|[ð?_x0002_ãú9Tíñ?v_x0014_8R_x0001__x0002_¤dò?V9Ã.¼ç?¸âÀ,_x001A_åí?úf:{§ð?_x0002_W³nØ:î?_x000F_5_x0011_ 6Lð?_x000E_uìVÔí?_x0005_í{añ?¯GMô_x0005_,î?ªVâØð?_x001F__x0013_Ôésí?AIB)A~ï?{_x0010_'ùb°ð?&lt;ßb_x0015_72é?_x001C_Í?`_í?_x0018__x0005__x001E_?óå?P_x001C_c_x0017_Ý_x0014_ñ?(G¿Gô_x0012_î?_x0012_=1»ñ?E¾Lì?æÎ½_x0008_ó?uùãê¤ñ?_x0006_rÝM´/ñ?_x0007_Fÿ+üWð?ù=7_x000D_¿÷ð?¿H ¡?nî?|&lt;Sñ?_x001B_ýuFì?ÆÙ5_x0005_5ñ?Ü_x0012_ÙÃî?ê¸Ú£iì?±µ4_x0011_Êí?_x0006__x0007_¾üGnPð?Ì¤%_x000B__x000E_ï?RÇöN¶í?l_x0010_ßrpõð?Îÿv_x0001_²¿ð?a³Bð?5òY_x001F_Ü*é?Û¡ï_x0003_uñ?£z'[«ì?Ý_x0019_¢_x0014__x0014_Ìë?èG,_x001E_2î?GÖ¢þí?ßö_x000E__x0010_ðî?)h²Ùëì?l_x0006_éa@ó?_x0004_=á8ë?_x0006_Ð5öí?wBÙí?¢¼àæ_x0016_ë?¡é_x0014_±~ñ?(×fAÞð?Ô!"U_x0015_ñ?;Y_x0002__x0008_âé?¯_x000E_Ãé_x0008_í?òp)k_x0008_ò?Wµ_x0017_ãð?¡_x0006_¯ÊÇNî?%/oøxê?_x0011_¼_x0014_D_x0005_ð?R_x001B_ð_x0004_$ó?_x0003_ÙÄä`áì?Óµ~_x0001__x0003_jêê?_x0011_¤_x0017_Pç_x0016_ì?Ön´pèòî?#×hð?ã]	Þ²Ìð?kµä,¦Úð?_x001E_uþP{$ð?&gt;mÀHZkî?k8_x0014_y"í?_x0018_ù'{_x000C_Èì?_x000C_¿ÐñÛî?ÝQN_x000F_3ï?_x0011__x001C_R±{_x0002_ï?Æ_x001B_:H_x001A_ï?W7ÒÆûéï?¶"ÖÑ#\ð?ôÔ_x0011_¾í?ÏP_x0011_ø&amp;í?ÕOWÂ_x000B_×ï?âMÇruð?vü¡ýPï?¶©»tVð?÷äæ_x001B_D(ñ?=hxÔÄì?fÆd_x0018__x000B_ë?mSÎõð?ø£Èb_x0012_¯ì?l*¨_x0012_Èï?Ï÷û!_x001F_î?_x001F__x001E_G^Î½ì?_x0006__x001A__x0007_¸¿lñ?d_x0006__x0019_V0ð?_x0001__x0003_Æ	.psð?I_x0008_&gt;ú±Qì?_x001C_¨²å@Pï?ÄZ&amp;Ò_x0006_ò?0ïG+Öò?Ó°_x0008_Iå÷ò?+þ'_x0013_Qî?Ô$n:=ò?a¡¢û»ï?ïÅ_x0018_¤.ië?Å0ë_x0019_µ_x0005_ñ?8íô·ª·ð?à¨©¯ò?ô(¢©_x0004_Óñ?ô_x0011_ô_x0002__x0014_ð?_x0012_h¬áQ9ð?­o~_x001F_Áï?(Ñ[»áÛí?áBwBCï?E¶SªAï?_x0018_wÿúebñ?S¡_x0012_¼Îñ?i^Û´n_x0013_î?õÏY_x0015_¦ê?F§9´&amp;Eë?}í|Píôï?¤0ÅÅÏÈó?&amp;c_x001A_Ìð?&gt;vL.Ûí?_x0001_E_x0006_î? % ±wð?°6	_x0007__x0003__x0004__x000F_ð?+ð_x0015_Ëmï?H= _x000D_Â`ð?iiÓ4ã_x001B_ð?\_x000F_eØN_x001B_ñ?jýÊë_x0016_ð?Lì&amp;­_x0010_î?Ô£å~_x0015_ð?ËÅïÚ$Ïð?rU&lt;yð?ðâ2«ð?Z¦Ä`®ð?|¨òlñ?è¥»|ö_x0001_î?Ín¼½ñ?8~__x001F__x0013_ì?_x001D_v{&lt;Äí?U_x000C_#ÒÉ_x000B_ð?°H_x0015__x0011_©ò?Aº¦_x000F_äñ?c£_x001C__x0017_X!ë?¦¬5°êéñ?c_x0012_­6_x0005_3ð?ú¨Op î?t¢o÷_x0006_&gt;ò?]U4¿Yç?öB°Kñ?ºÀd_x0002_ð?&lt;kÃZn/ð?¼îçá_x0015_#ñ?%VFê_x0007_Óï?çB_x0015_¿­í?_x0001__x0002_¥(j_x0005_ò? _x001D_8	!Üí?÷øøVï?K_x0017_m_x001B_¨_x0012_ï?uÀW4^§ð?o9T§ð?¨°Ê_x000F_ñ?± _x0003_Îí?²a¥îxêï?)O_x0010_¾)ªî?_x001E_Ny$¬ì?Ö·G1®Éð?\þ|_x000E_ñEë?6àê_x0012_{vñ?&gt;)ÏÖï?ÉfÑÎð?_x001F__x0011_hÀì?[(hO_x0003_î?;ó|_x0007_cñ?'X-ëW9í?¿£ßû,Ýí?Ú±¸&amp;&gt;ð?¨;Z_x000C_hï?çÏ_x0012__x0011_§Ïì?_x0016_ïhÙ?ñ?_x000E_¯K_x0016_í?¥_x0015__x0007_f_x000C__x0011_ð? ~ëÕ6¹ì?¾Ø9_x0005_¥ð?-&amp;ö_x000E_G.ñ?±II«_x0011_Êë?øï~_x0005__x0006_åñ?LÈóú_x0012_§î?ÀÜ_x001A_Îµð?÷´_x001F_£Æï?_x0001_»ñÉÌî?:³Ðø %ñ?6v~_x001C_[8ñ??Å6^}î?QÅ×_x0003_Ù_x0018_ð?_x001F_pý&lt;urñ?âðýpøÖë?â_x000F_NDaò?_x0001_ P(¥ò?æ5%ÂGð?þ&lt;&gt;©_x0007_¡î?I ¡_x0003_/ið?óó(ø=ñ?t"Ù_x0012__x0008_ð?ý_x001A__x0015_­W_x0004_ì?&amp;+H0êì?b/\_x000C_Ñì?_x0002_·5cÝÝï?YX&gt;^_x001E_ò?8j_x000B_ÿ_x0019_ð?û¨_x0010_Ü"Dò?M_x0007_{_x0014_´_x0003_ñ?+b«rí?ÀCÜå¸é?tEÿð?ÍÑ¨GÁî?Ð7²»°³é?{o÷È!qî?_x0001__x0002_&amp;-iµ(:ë?k_x000D_°Å0ð?_x000F_sD@Vò?ÐZ+«íï?._x0010_Þ+î?ªº_x0013_ólËï?pJ{Íð?°x_x001C__x0007_±^ë?_x0002_^ðÒ#ì?_x0002_\?Ñ¹Jð?$_x0007_r_x000B_ð??_x0011_ú[î?Ôñô°«_x001E_î?M_x000B_:À_x0001_ñ?J&gt;¾°_x0015_ñ?!ó/ci;í?§_x001A_·%«*ï?Åê­5ò?_x0004__x0002_u+_ò?¡§ÆÖ}Àð?ÄI;_x0016__x000D_ñ?Í&lt;R_x001E_Lí?^ßl_x0003_»lñ?ô_x000D__x0014__x001D_Êuï?&gt;[®_x000D_6í?Ä³a\ì?_x000E_ªüÏSñ?_x001D__x0007_ÞÐ_x000C_Wê?Ä"_x0010_Ä¾iï?¨A~cxé?esË _x000B_*ï?_x000C__x001E_`_x0001__x0002_Déò?\;Ö}q÷ë?ZS5Ë.î?%Ç òÍrí?V59£o2ñ?VÎÐ]©(ð?¤Ñá_x001A_ð3ç?v!%sOð?ª~_x001E__x0015_î?RRe%0í?ÂQ_x0019_ãªñ?#UaÑqÂï?çi%_x0002_Äñ?|_x001E__x0004_´_x000B_ò?Â27ÁXÊð?þND8_x000D_ð?^Wä$_&amp;ê?S_x0006__x0008_Æ_x000B_î?àcßYÌð?5¯ø´ _ê?¦_x0015_÷|ï?_x001B_^b_x000C_:_x000C_ñ?¯¶J_x0018_ñ?ôª»zXÚí?¨_x0015_­Á_x0002_ïñ?¸°×ò?ñ?ux¶]ì?nFÖ|³Òî?¹§2ffyî?sÙÝc_x0018_ï?½AæÄÆ!ð?¡á_x0001_Ø$ð?_x0001__x0004_1DPÙñ?0?Âø!²ð?òÚ87¡ëð?^ÁåÚ04ð?Ë:_x0015__x0010_Hð?IÈ¤a_x0017_Kí?PÕ||AVñ?0_x0003_Kè_x000E_.î?n}_x0019__x0010_ñ?ø	_x0013_\©ìð?_x0018__x000D_[ÖpÓê?VÓÒ\Úbð?*%Ùå_x001F_í?Â¶_xø~ì?_x0016_³âwÐî?ÐYRÙ?ì?Â_x0002_÷6_x000F_ï?_x001E_hýÒ_x0007_ì?ØgYó?iÉÜð=ðí?éø_x001F_´ð?=Ì7;éï?_x000C_X_x0015_B_x001B_Þé? %»wæuí?ÙnqþÈ í?ô#Ô{_x000E_jí?_x001E_ü£L¥í?wô&lt;1ë;ð?{þHÓï?E_x001A_HÓð?¶èv/uî?=ç§Ó_x0001__x0003_ Íí?õ7Ò×ì?ðÂCÚYê?_x001E_Þïú½-ë?×_x0008_Äa_x0012_ð?¿ ¨¸:ë?c4_x000D_&amp;Õî?]_x000F_øvÕñ?_x0002_Òy_x0008_=_ñ?_x0012_¾SßÜ_x001E_ï?º_x0002_ÊU7ñ?Þ_x000F_x5q©ê?_x000E_¢}Må»ò?¹+÷ë ¡í?d_x0004_á¥Ôñ?tÃ¥&amp;mð?ïoóËöî?I¿WL_x0005_xï?¯%_x0004_£&amp;	ñ?Ä¥AÕ4ë?òò$_x000C_ð?	²±&gt;g3ò?5±ýO_x0007_î?KXSõ_x000E_ð?þxà×_x001A_ì?%+M®M*ó?T_x0011_øc_x0016_ò?`íä¬°í?'öÅ¯Dï?û½â)Üëð?_x001F_.GÞ4zî?_x001E_&gt;öFUÐì?_x0001__x0003_òç¾VßBé?V_x001F__x001D_¦_x0006_ñ?¼f\wìhð?&gt;27Ôã?í?r*ü+½è?+±Ä_x0019_dï?&lt;_x001B_áã_x0006__x0004_ð?ç_x0016_µ¨Ûñ?Ê=j&gt;Bð?õ¿Ö·¾ð?d¥¬¤	ï?¤À¿+tð?H}_x0002_5ëñ?ùçýÕìð?âÒìÐö9ò?½{,ªGOñ?¦_x0006_&amp;P*ïî?Ífdÿ^¦ð?'ÅËËð?ýÎx²ù_x0010_ò?iÇh)ö»ê?Sf_x0005_×²!î?Óy¿+ñ?2Vó_x001C__x000B_Oð?*07])ñ?|Þ_x000F_)_x001E_ ò?nxDwCpñ?÷æx	´ð?RÚB¨Iñ?@è÷fØ_x0011_ì?ç_x001F_&amp;ÿ_x001B_5é?-§Äâ_x0001__x0002_?åì?_x0015_¥ø_x000C_Äî?¡éçjSì?ØVÃ_x0014_¯=í?¢_SÏ£ûñ?ý_,_x0012_cWð?=ÞürÄ^í?_x001C_ûg_x0014_,=ñ?'_x000D_ì?_x0013_¯PHÑð?Ó¢)ñêñî?3çý1ð?¥zÛ½;ì?ÓD_x0002_¡ó?Ö'N=.}ë?kP_x0007__x0019_¦ï?_x0016_ax§ê?7wÑBFò?»©,åUàí?¸s¯_x0004_õî?_x001C_|q_x000D_÷Pî?0ß_x0008_ÚÎ|ñ?Ç_x0005_o¸wí?sËüHêð?OÂ·óQCï?£Êq.zñ?¢Vúùóð?e_x0006_T4_x001A_ð?_YX1-Âí?PÊ,ÐBò?+_x0001_h¢eî?ql°_^î?_x0001__x0006_z_x000C_örï?V-®ò_x0005_Àí?YbÆ³_x0008_ð?_x0015__x000C_T~I_x0004_ð?@8®~ð?kÒ_x0019_K$í?Ñþ5«¨í?»_x0004_Lá_x0003_ð?@gÍí?T5_x0013_w"ñ?J_x0003_ÑÍhwð?ÂX[®Ðâñ?bgãö.ëî?Õ¹jûí?.îÝµî?St {íé?agÙ2_x001B_ò?ÿd{_x0019__x001F_ì?i$91ªð?pàë£°Uò?oaHçãï?_x0002_íò}­»í?ÌË_x001E__x0018__x000B_ð?o_x0018_å5_x0015_ê?;p_x0012__x001C__x000C_í?ÖÖ_x000D_Q_x000C_ ò?Ù_x0008_DÍ\cð?_x001D_ÌÊ_x0015_|ñ?.ÚÏ!ºëé?±u|ÚÐUð?zoÚ_x000E_Úvë?ëô&amp;_x0001__x0003_«_x0010_ò?ä_x001D_¤_x0017_ê?Ù¼"Ï8ðð?:MÃ½gó?qIü¢¯ ð?mQ_x001C_ñÿð?óÂ$_x000C__x0001_ð?©´æ_x001A_Ã+ñ?U¶_x0018__x001D_m¬ñ?_x0002_ñy6_x0008_kì?ÙbÙ FFï?ë1Dü¸ð?è×yÃCcð?Î÷FøÓï?V%Ìù¶ð?ÈkñÏË_x001A_ð?ÿM¿ýéî?qp_x0002_q¶ð?	Ë¦y]ñ?!ß5)_x0016_ñ?\c_x0007__x000D_Lð?;5á8_x000D_í?n³,¦_x001F_Kð?_x0008_Ì@Ëo¯í?á»¢îÎì?u´_x0016_°Éî?î,ÙÈ¢î?c_x001F_Î£ð?t^Ð_x0004_î?NÖÔ\ÅDð?dUÂã¨ð?7_x0002_¤#ëí?_x0001__x0003__x000F__x000E_9ËÓð?J_x0003_]_x0013_þî?:£_x001D_ÝqÜì?_x001E_¾ÍTò?é]mFGUï?ö_x000B_§âí?_x000E_*·sýð?Ï_x000C__x0013_×oñ?ú×_x001A_ä&gt;ð?ÚL_x0013__x000F_ë?i_x0014_7/_x0015_ð?Ú¢®ò?¿s_x0008_^úcí?T{7Ø_x0011_ñ?Fd[_x0005_@ð?:ôz_x000C_ªîî?ÛK_x000D_ÝJð?Ï9§_x000C_%_x001B_ð?ÕÍès_x0014_ñ?á_x001F_S,ì?-È-pûÞñ?ìÚ4+ÿñ?¬_x0016_·P fë?Iªè&lt;Ïî?_x001A__x0002_@qx7î?¤0_x0019_jZð?;S_x0006_­MSí?_x0006_W_x0008_Ò_x001E_í?³Ó_x000D_=1ð?/Ð»Ì ò?ÃsÁt:Zñ?ªNÐ°_x0005__x0006_]®ï?	ëäÃ_x0007_hî?"¥âaï?B²_tï?&gt;ÄüÔe_x0012_ê?_x001E_Ðâ´ë?_x000E_þ_x0005_eð?X_x0013__x0001__x000D_ñð?Â/Zcðè?óî`P_x0004_ñ?}.Ö+#ñ?-9É{8Nð?0¶Á_x0003_5§ì?_x000E_Á_x0011_[»Íé?p(_x0012_nÊ|ò?qÛãuPñ?_x001F_ª_x000D_o4_x000D_ì?Ö*/(ð?"æ]~Çð?yr´Ï_x000F_Lï?ðÄñÚ_x0002_í?ñôbSv8ï?4ÊÝáSò?2¿_x0015_ýf_x001D_î?Éxju³ûí?Ø.RüÏñ?æÕ­(_x0007_ð?_x0013_PÕ¦ªë?ÂóJ¶_x0003_î?_5_x0007__x0008__x0010_ò?_x001F_}/ù§yï?6«¥=_x0018_bð?_x0003__x0004_¢e_x000C_ålð?_x0005_4ôõ?±ð?g7y°a_x0007_ë?|S¼coï?Ò:_x0001_|Uð?©eC£0î?_x0004_FHB,·ð?Ë{Æ$ÝXï?ÒËÍÜ_x001F_î?&gt;_x000C_ÔØì?e½ÝZ_x000C_]î?§øhiT0ï?ÈCDªuHí?ÑSv[û_x0001_ò?qüf23_x000B_ñ?¹ ycï?R²p²ü_x000D_ð?×¬6/7ñ?÷wn®_x0002_ð?µh³îcgñ?pTöÓýê?_x001A_ôüþ_x0019__x0015_ñ?£_x0007_6l©ð?_x001C_³	î?-ç_x000D_±SPî?.õ;_x0002__x0018_Âî?Ïêirî?*F=÷_x000E_"î?fº0_x0010__x0017_ùë?FÔK¬ð?Í,JÙ}Íî?:_x000D_ à_x0003__x0004_æñ?_x000C_*ýPÂúì?å¾Þ¢îí?ÕÝ_x001D_)íéò?vT_x0017__x001D_+ð?ïÆSqÄð?{s/¤i0ò?ª÷ox*îð?_x0018__x000C_ÿ¢#ï?&gt;¡'ê?´¥.ý_x000C_Mð? 	1Ã¡ñ?_x0011_`ýÖzîð?Ð_x001F_¼Só?:Wá_x000B__x0001_*î?á¹wÉ¨_x0004_ï?_x0007_Ç_x0001__x001C_^_x0012_ð?à/Ä~ð?Z_x0004_Å¸¥ê?_x0008_-¦­ï?õ_x001D_zÃólï?Z]1vÃè?_x001A_ ÑõÛç?2ä2£Çäñ?Åf.Bï?DÚp3wí?B?_x001D_f_x0002_ì?xÊ^ÒF)ò?_x001A_Ðáéúï?ÿ¿ø8q_x000C_ï?Ç a°Þí?"AÁð?_x0001__x0004_Ú_x0015_&gt;Î_x0007_ò?1£¹¹_x001A_âì?³oð0¾¡î?æO%XÅò?ìôÉ_x0001_ÚLë?oÜñ_x000C_Ûâì?n¾c±ñ? hË_x001E_²ñ?!¯Zò?VÔ»S8ò?à[Øcò?_x001E_0eJ í?õ®_x0013_¥*±ï?ãK¶_x0005_é?k#»[Ùê?[±è««iï?Ý!¨8Sð?üemª\ê?&lt;_x001F_þW1jð?ÍYè²²þï?¤_x001B_ÆÚ$&lt;ï?_x001A_hrìé_x0001_ð?k_x0014_bÎ,_x0014_ñ?XØc_x0003_Rð?A`M"_x0015__x001F_ð?_x0008__x0005__¦/Äò?þqÏ_x0002_î?Êûªf¤_x000C_ò?|_x0013_ìî?Tv¾"Ãì?øGDÃøpí?_x0015_`+à_x0002__x0003_:ï?ü_x001F_x;è_x0011_ò?ò~ó!K_x0010_ñ?ï'_x001F_ÄUïð?|Üik-¿ð?àÅØ_x000F_¤Wó?w }ïpð?&lt;AµY_x0014_ë?¯¡Ý_x0010_Æí?_x000D_ì_x000B_Áí?üÒå«­_x000F_ò?}eÂr¿ñ?'r.X³ï?_x0012_[^Í_x0012_ð?fïG¿Ûð?29+T_x0013_í?	Õþ5Æñ?_x001E_}©ömöì?eAj^_x000B_ò?Tr_x001C_Þ_x001E_ð?J!=±ñ?ª,_x000D__x0016_ñ?öØ½_x0002__x000C_ï?èÍxÑò?Ðtùl!Øò?Ìæ_x0001__x0002_w_x0010_é?îB´Gó?Êr¦_x0018_ßí?bõÔ·¨	ë??_x001A_§-Røî?Òïì_x000C_Pî?w?ñ?_x0003__x0004_øÿ_x000F_­¾¸î?Z:*0»î?2_x0004_õ6aÅð?ÓÙ_x001C_t_x000F_ñ?qÙ_x0015_._x0007_ð?ÿ_x0002_}®Ó_x0008_î?_x001D_0åð?B¥eêÑRð?}_x000D_ÁÁ¡\ð?ºïªFî?	¨Ñ®Ó_x000F_í?_x001B_OÝ=_x0014_ ñ?Í_x0007_¦_x0006_µî?ýÎ_x0002_²eñ?_x0017_zàW_x0014_ñ?aRBTð?ÔÏÀò_x0001_ë?È² _x0004_æ¼ð?K°_x0012__x0018_8Äí?;K_x0005_ò?þÖÞqj_x0019_ì?îëÌuûð?Si_x000F_ÚÅñ?´Oô­?ð?hè±¾_x001C_í?iAT_x0005_Pfð?å_x001C_oó?XÔ¨yh_x0003_ñ?g´DC_x0006__x0014_ë?-·|"¾àì?BOB­î?6TÃ_x0001__x0002_Ïöê?þ_x000D_»Èñ?_x001F_·ãÉdï?,æÌiñ?¢`wú_Iñ?N×)­é?½Þ¢WÅ¾ñ?n¨BâÜ»ð?@_x0017_ªh0í?d÷ Îbò?É_x000E_®ál&lt;ò?È_x0015_Wsèí?®QÕ}¿ð?¢æ.¸T@ï?üO*_x0017_Êó?º_x000D__x0015__x0013_Evñ?8Bo_x0013__x0003_ñ?¾tê{ª#ë?a§å(÷Éð?_x0018_T5u_x0002_ð?*i@ÛÊñ?h_x0013_Q7_x001D_ñ?&amp;_x0018_ ïí?uT_x0006_:.tñ?à«&lt;%#í?¬¹!î?­%F_x0015__x0002_ïð?NÌy1ë?&gt;sË_x0001_¼éë?t_x0005__x0014_µhñ?ðÍ©ä" ð?_x000F_©,_x0014_ÌÁñ?</t>
  </si>
  <si>
    <t>43e1335467b2aad97fc6c5cccf648630_x0002__x0003_Ä!5©í?A_x000F_§ï î?ñì3úN-ð?ª¥:#_x000D_ð?Eû¢_x0002_BÒï?kDò~3²ð?¤¢ï6_x001C_ð?½¶YÎ7_x0005_í?Ó,_x0005_)í?VÓüùZ£ó?Z ÷_x0019_³ð?¿_x0015_| 0óë?Ñ¼äûPoî?ÇÅ?Lm_x000D_ð?_x0010_Ü@_x0016_ð?]übªÛò?_x0005_ev8õÝò?ÈÏ+Oð?54óÊ}ì?"Ëþº.ñ?d_x0018_¬LÉð?Ô_x001D_G-ê?f;_x0007_±Îî?_x000B_)øáÂì?zSþ×Ýáó?fþ_x0017_Q_x001C_ï?vÍ¨@_x0010_ð?¶I¿ißï?Él)_x001E_Íï?RÞ¡V_x0001_í?ádAL4ê?f¶î7_x0006__x0007__x000D_Añ?§ÎoýÃÒë?ò_x0018_ü_x0008_h_x001A_ð?ÛVEüÕçð?_x000D_C&amp;_x0002_ôhï?X_x0008_4Ýî?"éåE _x0005_ì?¥ÜÆéç%í?»+ó¨_x0012_æò?Sõ_x001E_«ïï?R¶_x0017_IZñ?,j,þJò?\~ïz_x0018_¹è?^_x001C_ç¨¸îó?±q½ø_x001A_òì?}rÔÒ]ð?c_x0003_&amp;	sð?¢ì¤ô]ìï?e!ðo_x001A_î?E¡0q*ñ?`¨UVtð?7_x0001_¥1=Ví?Í«JLñ?v9ÄÔÜÄñ?"É÷tJê?åx_x0003_§ê8î?3nS_x000B__x000E_î?)4°¢ßï?K´wjð?aéÐÀ»òð?_x0004_ÌT&gt;òë?:CÀ¸ï?_x0001__x0003_üÅnxh_x0007_ì?`\±À_x0019_ð?n³³é_x000C_êñ?ü+zÛýî?ºÌ¨_Dlì?Æ_x000B__x001C_î-_x0004_ñ?BìÇï?È¶Y_x0018_Q.ô?,´ßªuò?	' ¯üï?áÄWæXOí?¬â" ð?$ÿc_x0017_\ï?7÷cR#ð?{¶8ëÊ1ð?Õè¦ì?ÕíÂáë'ò?L©1ILí?å´ÖmSÌí?³u&gt;§&lt;[î?ûÈ¾i&lt;ií?_x0012_¼Fª_x001D_ð?%{^{ï?_x000B_ æM&amp;¡ð?vï_x0002_ùþð?__x0011_Þýøï?g_x0019_OPÁï?æ#¡mª@ì?6H·Ääºð?øíÞßÔ_x0007_ð?t2ÜX4?ð?¦q_x000F__x0002__x0004_Røð?Å¯âe	ì?_x001E__x001A_®_x0019_{4ð?t»6æñð?ª;GlU_x0018_í?ïwá_x0011__x000F_ùî?_x0019_xI_x0019_°_x0012_ð?_x000C__x001D_0_x0012_ð?'_x000F_fêó?·Ä, +ï?ßÇ_x0010_ì?æ£¯¦_x0017_×ð?ù_x0003_S¯Õï?ÎG_x0019_ø3è?_x0003__x0011__x0002__x0010_ð?P;U÷ï?ølfmùê?_x001D_0Á&amp;î?áO·DÅï?ôh£Ømzï?_x001E_|7)µFí?Áj'ê-ï?Á4Å)-ñ?R÷`_x001C__x0001_ï?Ób~:Tí?÷ù_x0008_Çwï?3~I+ø@ñ?ÍZ´â_x000E_Yò?zxä{ÿãì?,_x001A_±S_x0014_+ò?îßÅoî?¶êÏ3_x0008_Âð?_x0001__x0002_Æ,¦´Bï?¤*Qc_x000D__x0008_ï?´}¡UNï? ¬Õ/X`ï?çã¿l}!ð?]}Ú%ì?ü_x000D_ÁÊÔDñ?¨ÖZýÛê?_x0013_æ27f(î?4Ð\`eiî?_x0008_¢_x000D_~`_x0019_ï?/_x0019_r O_x001C_ñ?_x0012_D£]îí?²è)ÃïËò?óö2&amp;Æþï?4È©_x0019__x000B_ó?ãõ³6Íí?ë_x000B_¦£"}ð?(æ·õ_x000E_ï?û_x0008_äç?"_x0013__x0010_ß«µí?UxRð?æK¸SmMð?â1¦aÀKð?äEf_x0007_Zò?CìË·_x001B_|ð?u,TEÚì?À:_·Áï?~ñcT.Uò?xôñQz©ï?²¹_x0013__x0014_ù±ë?Ç_/_x0001__x0002_S/ñ?ò_x0019_ÛýæÀï?A_x0018_sI_x0012_í?ÐÚÉr.¾ò?ûE}áñ?þw_x0003_);ð?_x001B_Ó¾PBî?ª²¿Gð?"Ý¨Èí?´_x0002_¹SEÆð?`¤Ã¹_x001A_¢ï?åõer6rð?Ûq\@_x001E_ðñ?^¹ÈíØ¡í?RA_x0001_ÌZÏð?è÷YÁ_x0016__x0002_ó?2n7Uî?Èbêï?¤¦1Û_x000B_(ð?÷82#Rð?B_x0003_CÑZËñ?pÂi4Hê?Ê'÷_x001F__x0002_åï?ÅÒµ	ð?4M©qGäð?¦3¤»^Oò?Ò_x0017_2E_x0008_ñ?-¥{©Íï?N_x001F_Ý¶ð?(IªGñ?H¸DD&amp;ò?UOôxxñ?_x0001__x0004_¤°_x000C__x0006_1ó?_x0004_ðD|_x0002_!ô?ûÓ_x0003_Ë_x000D_ñ?_x0011_ß_x0013_ñ!gî?È]ëMG_x0011_ñ?]&gt;'Å{î?_x0018__x0003_[_x0015_]ì?ñâÜs÷ð?FP³C-ìë?_x000F__x0014_¥öcùñ?Ý¦S`Ö_x0005_ï?_x000B_raî?Áß0£SWî?ÏIÔxÅÁð?§LÞç_x001D_ò?GÞ*'§ºñ?sÀL0aì?¡Ôä_x001C_cî?s_x0013_FÇ¿ë?¯µz1÷Tí?Biµ=¸ñ?}0__x001C_	4ð?]µÝ3´Äï?EØ`Ë_x0018_Iñ?d,1Ë úî?ÒDbû¥ì?­Þ_x0013_³Ðé?&gt;¸ÞÙÆñ?_x000F_Ldñ?}Èd£_x001B__x0011_ñ?xhN_x001C_Ãið?ò$ZP_x0004__x0005_Åñ?å_x0002_ï_x0001_°.ñ?_x0003_Ðâ_x0007_oï?t\!úÒí?_x0019_Ýë¹¾¤î?¦ÛalØkî?4_x0018_:=ÈÝê?ÍkÐQì?^U_x0007_2étò?_x000C__x001E_©n_x001E_àï?f_x0007_ZZØì?ÿ°8!ëò?DÍD¼ZEå?Ö$_x0010_szð?ÿÜa_x0008_}mñ?9éN÷©wñ?éé%ýüë?jôìL_x000D_\ñ?s[Vj¦í?c_x0019_Äì}ñ?Mçò`ï?Wm8öÞ´ï?È*ÅÀ¹î?LÑy{cîì?X6_x001E__x0012_Ùî?7_x0016_£¾Jí?¬Þw_x0013_~»é?k¥výá_x001D_ð?Ë&amp;pðzè?ÍÐmÚî?ì_x0003_*ËÑáî?0¸`å_x000F_ð?	_x000C_Ìº¹`³¢ê?ºtÑ¡#_x0013_è?Ñz.ÃQKî?)NÀ±8Aò?ºÐÌ±Øî?$¹¨la§í?«_x0001_*&gt;ò?4 ÍøÃð?+_x0007_Aà:Rï?_x001E_Vµí?µ_x0002_Dmð?½®ÖT×Óî?l_x000E__x001A_É_x001D_ï?ßØ_x001A_kð?ñ_x000B_aDùí?¢b²Yèúï?¡Ók+_x0002_ð?sKçÚï?t Þ_x001F_[ò?_x000B_¤&gt;.aí?½lèÓ"2ð?êÕöpê?£?ÆÐe÷î?n×ÀýÏ&amp;ë?°_x0007_OB\ñ?¢ø6FÑÝñ?í_x000F__x0011__x0003_Mgí?Û_x0006_è¾Ý6ð?@E ¶iúñ?_x0008_Í_x0004_Æjó?Ç_x0005_£ÕÏíí?|rI_x0001__x0002__x0010_Þë?­³%ÿqñ?¶¬ÎM¾wî?ñª¹6»½ð?R_x0010_Ü×Cí?EÙøv_x0016_ð?ÑôXTþè?qÆÇÌh_x0005_î?6÷Ülvð?õ=ksGë?áìH_x0003_Wó?a]a_x0019_wð? %Ö^å¹ñ?_x0011_ÀvQë?Ã[CA2ñ?æ!}f³_x0002_ñ? î!³É]ï?I&gt;»_x0001_Rñ?_x0018_}_x0011_»À=ð?_x000E_+æß_x001C_Hñ?dâ_x001E__x001A_ê?hv"1øë?àËþC´í?R+Q(_x0002_ò?ZOÌ_x0018_ì?@Ì½ _x0004_î?J_x0003_íòìò?(Lh2_x0017_î?_x001F_&lt;_x0017_¨_x001C_^ð?¡_x0002_ï*ªó?X9tWñ?®2D_x0017__»ë?_x0003__x0007_7S`b|í?·©²õ_x0012_nó?_x000D_}¦Àê?¶Yí{ö]ñ?t2¶Eî?Xç+ýgï?_x000D__´d_x000D__x0007_ð?ú_x0001_2eÚ4ð?_x0002_úöàí?nÿ~í?¿"ã(2!ê?08ÐÎï?ìò¯IÎð?_x0002_©ÓÑ¾|ð?Ë®Ï_x0016_"ï?	Õ6³;í?MÍi4Ô,ð?CÖ~"°Ðñ?z_x0016_F¿Ò_x0013_ï?»fÈL\ï?ÄÃ§_x0006_^µë?m_x001A__x0005_¸Ørñ?_x0005_§o_x0001_[ó?Ú«_x0016_ß+ï?!®Ú{zí?!_x0014__x0003_ÃFñ?_x0015_íø_x000D_S_x0004_í?&gt;áÍüäYì?_x000D_ä ²ýí?ÕµØ_x0016_é?:­_x000E_Oñ?Òø­__x0002__x0003_Ívò?)]¡_x001E_­ë?Z ×ZMî?ò&lt;ø±Êê?ÕÐâå§î?m¾ì_x0005_¥kñ?]ØªÚåì?fÙfº¥^ï?£é­¬ï?_x0018_i­5ûÞð?¬J_x0016_Þ¡äí?:.sFÁNð?q±{í¬ì?ÊÔXzð?ª9ß%°ïç?ö_ó.Xî?éõz°ïèï?Q_x0007_ª:_x0006__x0011_î?,_x0005_ýÈî?¢_x001F__x0007_ÂÐí?\¸_x0001_ó¾ð?y#HTW&amp;ð?N_x0016_-(_x001D_ñ?­8k¬jöï?]_x000C_YÈ!ì?Î¹A_x001B_ÈMï?H,ªdî?óïd Óì?½99t_x0016_ñ?{ªª3_x0001_4ì?¦ë9àÛ?ï?ÿÊ_x0015_­ ï?_x0001__x0002_ºÐÊVî?½7â½Ëí?ªh.NÎñ?cÉ\\mî?"v¯Üoí?¡B_x0011__x0008_ëð?Ã8_x0003__x001D_¤ð?×ÃûÛmÄí?NL_x001E_4þì? GIïè6ì?	_x0001_/pjð?é-(Îí?²¤Òd±©ì?âÅìô¨Pé?¬ò_x0003_ÕGKð?dj áTDí?Ú®_x000C_ç¨aï?O|`?_x000F_]ë?_x0005_^¿ÔJÑò?°l&gt;*còî?ÿôEw§äó?ï¾D¶À_x001E_ë?f¾æ_x0018_WÀð?jPØ (ï?6r}â_x0003_Jð?Ò8Oæõ2ñ?Ùã\××Äð? Q_x0019_åfñ?D¬þ¿qï?4oy)*_x0018_ð?ÿê&amp;_x0019_Â:ñ?,ã·_x0001__x0007_5Þð?(V×_x001C_î?¨_x0019_xû_x0007_ð?ÁÑuT_x0007_éñ?gbÒÝîð?ÕÑÅ_x0014_-_x0002_ñ?ú6NÕZ»ð?þÅ­ª_x0005_Òñ?÷ê_x0005__x0010_ñë?&lt;}_x0017_?ò?ÃòlEåð?oUqÙKðò?_x001F_ï(Õð?å_x000C_JYÖð?@©Ìëmqé?ZK²_x0004__x0010_Oê?ÃCMê_*î?HC_x0012_é-÷ð?_x000F__x0003_¾_x0012_#æ?«Æü_x0005_}jï?íyCÆÅkí?-Â_x0002_iñ?ß³&gt;jÁï?ð¼	í¿ð?$va_x0017_ï?_x001B_ú·ýãÍð?_x0015_¤+TDð?4_x0002_v¾6ï?_x001C_òLì5ë?ÙjúÐð?_¡_x0017_ì?¶_x0006_%ôô?_x0001__x0002_úîo_x0001_½tì?½|¼_x001C__x001A_ò?¢Q_x000F_	_x0012_ò?¸ùm] ð?,æ3^Oññ?vSwè_x0019_ë?´Ì&amp;Ü°Pð?ÔÅù_x0008_Dð?¨tÿöñkï?îR__x0004_/_x000C_ì?Öô8ÛÉ¹ï?µ¯Í]*ò?_x000F__x0014_Àût³í?Ø_x000F_èiYð?p_x0019_¬ø°_x0001_ì?'iíü_x0012_ñ?iÛcI Þð?)¢_x0015_¶ýÕí?eM_x0012_Ê©½ï?moR[ïÎó?#p²T`_é?`_x0002_®&gt;ñ?ÿþWø|_x0006_ï?M!¼NTî?_x0011_çRöí?êmpFnè?ö½Zó!ð?b_x000B_ºlæoñ?HÑ_x0013_ü_x0013_Øð?øIÇ¸G­ï?þý¤¼cî?ni_x000C_Ä_x0001__x0002_5Pð?¿í_x0010_Ïaí?°]î¬¼_x001B_ï?§±y¿jî?_x000C_ñ\Õ[í?pG=46ò?F_x0010_ù8_x0002_ï?éùIÕð?ááðX{îì?Ú_x0011_ôÂ_x001B_í?Xþ_x000B_Ãrð?JwU2_x000E_ìò?nÕ%¯Ù¶î?³w¯Ò¬$ï?¼G7¬À¾ð?2°T0&gt;í?0_:à£ò?ò¨ï2ó?§í&lt;¶ñî?_x0008_ó_x000C_|z¡ð?÷þß_x0008_ç´ì?qc×~Hð?-ùvºì?aF_x0019_Ï_x000C_oñ?¡,ÊÇÐó?B_x0011_¡Bþzï?¯8£ñôò?_x001A_8â_x001C_&gt;Nñ?_x001B_N_x0003_áÝî?²í~?Øï?_x000D_T-Û_x001F_öï?}t¹Ïëî?_x0001__x0003_îSQ5_ð?B_x0010_JÇ9ñ?gýdî2ï?s}A²Zfî?´rj Pó?)ÖÎ²ñ?(þe)&gt;6ð?°FYD@Ëî?_r.¾_x0008_ï?_x001F_÷òÆ¦qò?_x0014_ôéÀï?U(_x001F_D¬Ïî?zC_x0019_,ò?Ô®E»ï¶ñ?{Jð?Ù,ûc±®ê?;zXLQñ?Få_x0015_mò?_x0013__x0011_´wñ?Ó_x0016_Cê½í?Õ_x000E_d7_x001C_½î?®lî_x001E_ùð?Æ_x0014__x0010__x001D_«jò?ôÀîÌäð?Vxó¡Ò_x0014_ç?÷­_x0019__x0002_Mâñ?_x0003__x0008__x001B_¶_x0006_^î?E_x000E_|oõñ?[%_x0010_&gt;ÝXñ?òÞm¹ñ?A_x0013_)uþ]í?bö´¯_x0001__x0002_càñ?_x0008_59J´í?_x0010_xØÞCýî?ÀÞ_x001F_ruí?¯X_x000F_´è_x0005_ó?U_x0016__x000D_°mð?È_x0008_(ó?_x000C_»à£ð?K_x001F_S_x001A_m_x001C_ì?Z_x0013__x0005_0^²ï?,}gBëë?_x0014_ÂµåÆØë?ÐMmN¤ð?W7&lt;x_x001E_ñ?D8£Óóî?aOÁ¶mñ?2Çæ±_x001C_ï?_x001E_4ÇLvò?_x001F_Ê_x001D_?µî?5°¯âÕð?·_x0015_Gjäpð?D_x001A__x0010_)#kï?_x0011_:f_x0018_î?9æüð?PðPÄ«é?è¦_x001E_]Tñ?êöË/æê?LB¤úð?8;vÚï?_x001E__x001A__x000C_ð_x0010_ºð?¿zÜUûªï?¥M¾ïñ?_x0001__x0002_wT:_x0019_)ê?)ÔrÊ_x0005_þë?ðP_x0008_lÍ(í??_x001E_îgù;ñ?|#á¨$í?_x0003__x000F_#Bç?ð?_x0007__x001F_ÖlÄÿî?küzj_x000F_¿í?Lk*yRì?ç"áí%ò?kùÙÚkxð?ØMc²_x0003_|ê?iÆ_x0007_²'î?_x0017__x0005_Kï?2¶Âs_x000C_ýñ?FÉ²~,ò?$_x001E_hí?û¸&lt;æï?;%ºÁbLî?%by$1¢ð?3®!_x0008_D	î?_x0006_R_x001A_î?_x001E__hØù_ò?.iç=ÅÆð?x{K_x0019_Èò?-_x0007_t	ñ?\a_x0017_BFSè?0sø#_x0002_ð?UÅép1î?eH Mheð?~¼_x0005_ ï?â¢Ê_x0001__x0002_û:ð?7_x000B_¼ _ð?Vµgµ¯Øï?_x0001_]H_x0018_TÔð?&lt;±K¯Ñí?®YÈ~Ìò?JÊô*mï?gùí§ò?_x0012__x001D_5ì/ýð?PÑÁ_x001F_¼î?å~ñÕNë?g1Î_x0015_í?i¾ÎNT	ñ?}i¢7::ð?BØ¨ ñ?kýêf_x0012_óð?YÚm_x000C_ÿò?0RJt&gt;î?b(_x000C_Ûÿï?_ë'_x0006__x0014_ï?XÑiOàì?åUKí2ò?;äç_x0008_&amp;ñ?&amp;TYäð?_x0012_8Sâ%î?^¦¸_x000B__x0004_¦î?^Ð¼ÀEð?deÔ¸ÖPð?;ÝÎëadï?"0¨eÄî?Ï`Uô7ð?Þw½_x0005_èð?_x0001__x0002_kDð&amp;_x0015_	ð?ýwy¸Ä7í?ÁÉ*«ìì?äÄI_x0019_òñ?+JÊÖÐÕí?_x000B_ò_;Èî?cTþ+Ããï?èÖ$WKî?ùI¸6_x0010_üð?_x001A_?]ÑÌDî?d&lt;ðï?Î_x000B_Ò_x000C_Üßð?_x0017_²øÕE_x0001_ð?3ãkÜfñ?öç_x001B_Æì?`_x0018_?_x0013_Ö_x000F_ð?_x000E_Ð²Nð?U&gt;¼îlçð?H/@ï?Ãõà³j%ñ?Ñ\ð?Úµÿ[ÿ]ð?«_x0001__x001E_ Ùï?Í©§Fèò?ÊÀ\¦@íî?h&gt;½_x0019_»ð?0]	r÷ï?3	_x0004_8Wxí?cYJziëõ?_x0010__x000F_ÎD_x0004__x0003_ï?iZ÷-&gt;Åî?x8_x001B_¢_x0001__x0004__î?7P_x000B__x0007_Ø­î?_x000C_é	Ñïnð?G]öÈAìð?&gt;¿f#½ì?M*-_x0004_Hmí?_x0002_Cd,-¯ï?ç*N_x0014_¹°ð?_x0018__x000F_òÚ!,ñ?¸_x0003__x0016_x.ï?äD|¶Ní?ÕË.W}·ï?[0äÁTì?(£ù_x0008__x000E_ì?NÝï=fí?%	Ñó&amp;yô?#A)ç&lt;~ð?ftÅPü¦ì?Kn@Uñ?ÙwØi»]ò?¼_x001A_à\Äî?Ü~!JB_x0006_ð?§GÕñw·î?ògäÌ_x0014_üï?_x001B_v·$ï?|e_x0013_dÜMí?!&gt;IÂe_x000E_ñ?;[Ð_x0003__x000E_/ò?ôîÂ&gt;ï?&lt;Ê1dúì?_x000B_:mðºí?_x001C_×_x0015_?Ãò?_x0001__x0002_ú6Ìéô-í?äV1ïò?HÔðî?&amp;­°ßñ?Ð_x001F_î&gt;nð?¤5ñ?&amp;Ê\3ð?_x001E_SU,åùæ?ÈëeT_x0004_:î?_x0001_|ø_x0002_±`ñ?±_x001E_§l[ï?®¬ÿà_x0010_ë?Ó5_x0013__x0001_Ôì?véy(2¸ì?_x000E_÷6TÒ8ï?È_x0015_vJÕÌï?¡eÚ¢pð?ý_x001D_v#Cí?Úó_x0006_	@ê?Ð_x000E__x0014_ì?j,ª!Rë?J©`K°ð?La|	_x000B_dò?7&lt;_x0008_R¦î?t_mãm|ì?£_x0006_ Ð®î?£«_x001D_â_x0018_ð?ÕÍí¢´!ñ?|_x0017_kÏï?ßE´d¢ê?_x0001_«räî?_x001F_'¢©_x0001__x0003__x0002_Yì?¯@NwÃï?â¾ýÞ_x001F_uó?ù_x000C_eiæð?Ñ_á¥P_x000B_ð?_x0010_Å_x001F_àî?{S²ýñ?þÖIk8Ýë?}ýIÄWò?Óì¾ï¡Cò?m_x001A_°2ÒÙæ?@yc\¾ñ?ù:­_x000D__x0008_*ñ?3_x0015_=w_x0011_gï?o¼_x0018__x0005_Xî?UëØd{Øî?0@_x0018__x0002_ò?_x000B_÷®E_x001B_ë?µ_x000B_sR-ò?¸_x000B_S7fð?Ë9ßì7Vð?ä°_x000C_Bí? gj½ò?ÔL^QÜñ?xÐ¤=&amp;¸ë?Æ_x0003_c¿Þí?h"vÿÕð?*ß_x0017_oSç?"_x0019_iºàð?bÉ÷QÌé?ty_x0016_Rî?Ð_x001F_®» ³ï?	_x000B_*\2aÏ_x0003_ó?Ç°c_x001E_µê?ªwCá_x001F_ï?ó »4ïï?"o$_x0007_BÄñ?_x0008_/àÆ/ï?Âmø¬bÔí?`JjÊð?Óx¤_x0011_þ_x0013_ò?¤Ïý+_x0016_ëí?]á_x0004_Ætèî?²Á7BÁí?Ý×_x0011_GZgï?«ÎÔ(_x000C_ò?¼£Ëñ?_x001C_Ò-ÿIê?í&amp;d`hÜò?4È2_x0017_ñ?p_x0019__x0003__=æò?rP)v§ï?Ö!¸_x001A_ñ?O_x0001_"î_x0005__x001A_ñ?rø_x0006_Àgï?ê¯_x0002_ñ?_x0016_ý~e;ñ?µ^Æ_x000F_8Åñ?_x0006_¼Ú­ï?¶1:Í`¶ó?:m_x0017_0ù&gt;í?ùs{_x001E__x0011_­ê?ÚV_x001F__x001F_õí?Îc«(_x0001__x0004_¼_x000D_ò?ë_x000D__x0018_{ò?Ì®L_x0012_nð?¬:_x001A_úì?ó&amp;:²_x000F_­î?Î_x000D_CÈï?·¹ëâÑÏð?ß¾4þ!ï?y_x0018_W?fï?bÒ_x0002_xsð?JI±ïÙî?¹¾Úù@"ñ?]°P;Ø_x000C_ð?ÃÛ°¦ÈØñ?ê$©û×Gï?@°_x001F_õÑ"ó?Õ_x0018_j8¶ð?_x001A_I_x0006_ñ?u½0_x000D_:ð?°_x0013_~áï?BÀ_x0007_`ßð?õÆÀFB"ò?.·Çºð?Ú«awé?_x000E_Èé_x0018_Añ?_x0012_!µ¡gµì?_x001C_´ç¸ð?Ú´¬£±_x0015_ó?c¿®å[î?&gt;_x0003__x0012__x001E_§Bó?%ê+	Áð?Ý¼úUí?_x0001__x0002_Ôkÿ_x0003_VQí?g¸ÕA÷Ðð?4_x001F_ñ³£oî?õxþ¤êað?_/#¿Ýí?_x0015_ÔÍ,Ç_x001E_ñ?V_x0012_p±iñ?sWÕ:ð?#ÒD$ê?²ÎY§¾_x000E_ó?s,`Ê_x0019_î?{÷?¨¥Zð?S_x001E_ìê~î?_x0014__x000B_+Øð?\&lt;ÊXÍë?ÒOÄK¾í?ýóÆ(Å#ï?¤]!Ìa{í?_x001A_þfZ5ð?=p_x001F_Ä±ò? Oí_x000B_æé?Àí_x001D__x001E_íð?@ÅU9ò?1¨_x0006_gð?Ø.þí?yÝ­"_x0008_ð?'7å·¶ð?Ýç»ÅHð?Ñ5 æî?_x0004_Jp=_x0019_7ë?_²qÂÅañ?%LDW_x0001__x0007_â"ð?ÆÝ«î_x0002_ð?T6&amp;¦T¥ð?­¦_x0003__x000E__x001A_î?_x000B_ÝáÁ_x0006_Gñ?	J°÷í?ñ_x0015_åYnì?4ÈKÎÆ¡ñ?_x0001_þ	_x0008_äñ?4âeZE/ï? É­÷*Ýò?4&amp;rÊr¡ï?Ôõû&amp;_x0007_àí?_x0016__x0005_:3¢ï?êâso?Xï?È_x001D_)oð?ïû_Fëî?I×5ðkð?4Æ{H[_x0013_ñ?"øáï?o¿C_x0005__x001F_ð?_x001C_­I3_x0007_ôï?sN¨ò?;$êÃì?¤¹½HQXí?Ô=_x001B_&gt;évó?E_x0018_ÕªÞñ?ª¸_x000F_Ø9£ì?_x0003_¾+._x0010_î?çN)Ï0Vï?_x0004_ß0HFñ?_x000B_ÑòNåî?_x0002__x0004_-M_x0019_qò¬ð?_x0004__x0011_.VWï?+|[_x0008_ð?Mî±H×xî?g×öÜgï?,_x000E_Û-ªñ?&lt;È©[]í?Uz_x0015__x0016_Zð?{b¯Ì°ï?_x0013_÷X|óñ?_Ñ0öî?xh[_x0014_ë?_x0004_Çû_x000C_Jbð?¬ú¾_x001E_éì?ÃPÙ9	=é?x0&amp;d&lt;ñ?s_x000C__x001B_Ã»Vñ?$_x0010_!_x0003_²£í?g/´_x0002_?Íñ?:21·_x0001_»î?~ÃÀ_x0003_ð?²ìÇï!gë?ÿÓ¨'§ñ?ëµ´:_x000D_î?¸stÝëRî?¬3ç¼øð?q_x000C__CÚ`ñ?&amp;_x0013__x0014_Éóð?º:õ©_x001A_½ð?=&gt;aJ(­ó?1!tYñ?icG_x0001__x0003_xõí?_x0002_¬æð?\IxÉ3ñ?¥×éëñ?Uo#Þ_x0016_ï? Ì'Ö_x000D_ð?9ËvÇkùí?`Ö+=[ò?ÐÊ_x001F_Ð·ì?c|WÝ¡ð?lÇãæzñ?_x000B_ªü[ì?íÆ3HNºê?âR¿úñ?8½%lÄé?ýò_x0007_UÈñ?ÊÓNNöë?]Ê_x001A_ÁÕtð?½HS _x0011_¶ò?8ª _x0008_ªð?ÑöI9hRð?´Ø;©çì?Ê_x000F_ù_x0016_#&amp;ñ?¡â¶ãï?_x0007_1ì_x0019_¼_x000E_ð?_x001F_3d8ãð?Nvx$#²ñ?°^q&lt;µáî?_x001C_.è³&lt;ð?hûQ¯_x0012_Hî?S_x000E_×ýÑDò?7½ZHð?_x0002__x0003_it*^_x001C_ñ?¸ ,{Gî?_x0006_X¶/*ð?8LÊ·æ?Ä®t~ñ¼ò?_x0001_Q_x001F_Wawï??_x0018_Ùñ?_x000F_8RxäÑí?÷,Í_x0012_ð?(Å´Agaî?,_x0002__x0017_é.»ò?2ý$Rlñ?H«U¦"ì?n_x0019_R1QÀñ?D._x0013_$Xò?o)Î^ð?_7ûñ?¨~k_x0001_î?Í´ _x0001_pò?Pk½Ódð?»³²_x0007_.ñ?e¦g³î?F{"_x0008_ë?×¬óØ3ð?H_x0003_ñ^_x001D_ð?iLí¬_x0005_ð?_x0014_S¨Af4ñ?¢x4ËTVë? 3_x0004_,¯¬ð?cåG¯Kzð?_x0006__x0010_\apò?Á'ï_x0004__x0007_ÍÞð?nÁÞQ·Òï?:ZU×Cñ?ÝæU$78ê?8ABÄr6ò?ÿVÚ¾xð?9¼»K_x0011__x0010_ñ?3_x0015_c³ó?7Ú-´ñ?y²Dî?_x0003_ÉøXíÅï?!¼W"§Lê?t­ÏOÀí?h _x0005_²Äê?_x0017_,ÿ-®kò?¨wE_x001E_õ_x0002_ñ?_x0001_B¿åð?þ_x0006__x0002_Ðszñ?{h£Ä 2ð?»~n8N¡ð?_x0001_¯kÈ«Æï?pH}¾é_x001C_î?_	-nî?§&lt;8 ¥Kñ? _x0005_/þ.î?NZGÌú&amp;î?Û¹&amp;Pì.ì?,CÌ'ª+ñ?¤_x0013_=_x0014_£{ó?Õ_x000B_6_x0004_ªð?¨mí3Tñ?|_x000B_L°à_x0008_ð?_x0001__x0002_bHSLqð?ØºÁ ì~ð?¶Ôb;N»ó?¤@¶_·cì?÷dì	N_x001E_ð?»ÞÓî¨í?&lt;8­Íñ?"_x000C__x001B_Íè_x0006_ì?MÐ#Eí?¥aRð¯ï?ÌýÍv5_x000B_ï?AÊmæ~_x0001_ñ?/µ¹Ø«Sñ?4r¹|Ûüî?¾¬»_x0017_vÉò?Rpâ_x0004__x0015_Hò?,I¢ô»ï?_x0018__x0019__x000C_äE­í?ÅëF8ð?/)m=H·ñ?Ãw-j=_x000E_ñ?¦+¼î±î?_~íÕò?½_x0017_NÃð?-Ö­_x001F__x0007_°ì?lfFí?Å¬_x001B_#Îqñ?x$Æ]_x001F_fñ?_x001E_pe_x001C_ñî?£4/«0ñ?fÿòñ?,î_a_x0001__x0002_ø®ð?Yë_x0003_åfð?_x0001_N´Ýp°ì?.¨a¶2ë?éÂ_x0015_èV_x0004_ð?¾ú_x0011_Ûªð?Ñ4ÓX_x0017_ò?¶Ê_x001F_ áÊð?Æc8&amp;²ûî?Y_x0012_Ú_x001C_ò?_x0010_;_x0005_ÖÿEï?1_x0007_¾ëï?³!!_x001F_é?®JfBÙó?e²_x0010_=ò»ð?)=²í?_x0013_dî5¦ð?_x0014_f3ã_x0018_ñ?r^_x0019_ìÃ_x0006_ð?Ö]_x0015_£Òpò?×CÇ$¿î?¶£_x0013_ï?n2*Ãoèì?Áw[Gçºì?_x000E_v/Gåñ?ÞØ3Ú í?Çg«_x0015_qì?·)ð¯_x0008_ïí?ûG®" ì?#Ñy_x0010_yð?M R('ï?ÄÃÏ9%ë?_x0001__x0002_N§O¸Ðë?¬Ó¡_x0010_Ìjð?¤@Ý"tì?U_x0019_'Kt¨ï?G¥L¯ð?þ"ÿ_ð?_x0018_roð?ÃBÔi,ð?7åø_x0014__x0016__x0006_î?XÐS­Xæ?ÇK$S­ñ?&gt;+$cÛì?f_x0018__x0011_$ó?FµÜ3vî?ÌyÊ¹9ð?ðì³ð?Ä	s!f`ë?Ì`_x001E_"¼ï?Ë#tbí?l_Ëí?Ý_x0006_uò4øñ?Ùôj¶b8ð?OÒ"_x001B__x0014_oí?OË_x0011_ªOòï?~Àv×çÁê?ímbQ_x000B_ñ?£øWã×í?¾ue_x000D_ípï?ãá¢_x0005_!®ð?xY e*ë?ûº*_x0004__x001D_ð?*'Ø_x0007__x0008_Ø:ï?_x001F__x0001_Ý² ð?ÿvq26@î?¼U§¶_x0004_ð?ÉÂxëñ?_x000F_ù¦*=ï?x¦Ñ_x0001_,ñ?a_x0005_ö_x000B_î?¤,rR$_x001F_ï?ö@ì½ï?/½_x0014_Àø_x0017_î?çmA°;ð?j y¨}úð?ñªÂoYð??h_x001A_7Òð?» &lt;!îñ?ðPèì?sÂ_x0010_}_x0008_Uð?_x0015_ôûSð?_x0005_6¼&lt;ïð?Î	ÈaG³ò?_x0018_¬w_x000D_ë=ï?_x0001_ðaÙ_x001F_Òñ?@6ñ·_x0003__x0002_ð?j[_x0015_ô;"ð?Î_x0007_eªuî?mØ¡©ë?¬í&amp;_x000B_aoð?æÂ¹°¯î?Û&lt;_x0010_{W_x0013_ê?9!_x0006_qð?Æs_x0004_ã®Oï?_x0001__x0003_ÖAQ¿J8ì?Í¸ïÊ³'ð?_x000F__x000C_ÝZYªð?XùÃÊª§í?Ï{_x000F_ÉPéæ?ð±Âî?_x0013_O_x0010_/'Üï?ö¹ÃUa[ñ?¾ìØJi|ñ?Ã_x001C_DÍ\Ëï?ê­*|Ù)ð?Ç67|_x001B_Äï?Ò±!_x0006_ó?©º8_x0001_RÀî?0_x0014_xF_x0016_àð?_x0004_AyHf3í?-'ÝfY«ï?-`Cüñ?¡ôðÍï?xzô;½_x0012_ò?Ûv:ãmð?âO?M_x001D_~í?3qáóî?¹u¬ÄCì?_x0013_ì3_x000B__ì?;;&amp;o²öò?ìvX`ó?ÞfmB_x000D_Éð?_x001C_±pb_x001D_Pì?¾@^_x001B_{ð?Ö=6+ð?_x0002_ _x0015_#_x0003__x0006_aë?_x001E_»)Ñ²ð?K7Ë__x0018_í?DÒ^Ö4ò?d_x0007_vO_x0011_ï?G_x0012_ôï/ûð?z=_x001E_ÅWô?äkÃ_x000E_ñ_x0001_ñ?¤¿'qî?j7ÄkFð?m±_x0010_x­ð?Ö:»¡_x0018_Qð?Þj_x001E__x0007_9ï?º_x001E_ä=Ï8ì?ÅYIáï?gQ0¦_x0007_ï?@Þê_x001B_àí?_x0004_Aõ×@Jð?ª_x0007_þÃéòï?Kt0m_x001F_ó?íQsYË_x0011_ð?MÄw&lt;/ð?¥V_x0002__x001B_Aí?¾âîÏóí?õÖýlclð?zûªTyí?_x0016_§Ë'×ñ?¯]­0_x0005_tð?í`THÞ_x0012_ó?Ô«¶ÕÍÒð?QÚ°¸1ì?ãð'n1ñ?_x0001__x0002_¾-_x001B_Ø°î?Î_x000B__x001E_äÔð?/æìó"«î?øéþ!Í,î?_x0010__x0010_Uuâgç?_x000F_Zß}ð?Ôûrèñ?&gt;ò1û×Dì?­Ó:ÕËíî?]@ê%_x0001_7ð?©_x0012_,QÅ¼ë?Ý Ô_x0013_6ï?Ï_x000B_UÝTð?BÎÒ½_x000F_vä?Û÷9²_x0010_ï?cxº_x000E_«'ð?_x0014_U_x001B_0ñàî?4SK_x0018__x0001_)î?¼_x0011_UºÏ ï?ã'jA×1í?DªÛ2ì?ø@Ýsò?ØädU_x001F_ð?s1îôë±ð?á¨_x001B_bì?{Ó5Òüí?&lt;ktjmûï?_-_x001E_DÑdñ?é:È_x000D_y¡î?÷i'«í?áTÚ·9é?7ù_x0010__x000F__x0002__x0004__x0003_6î?_x0016_¢ø'åé?eËd¨-ð?µ/òù¢"ì?às5_x0017__x000E_¦ñ?ÛÖ¾ï?Báp_x001C__x0001_ñ?o&lt;Ùôð?P§ÉXm¿ò?ÎÎ·üóð?('Å_x0010_5í?îZÎýºWï?NË_x001A_ í_x0007_î?\_x001D_ÎXí?°gíIIì?Ç6_x0001_tBì?"_x001D_¶óIî?N;:BZî?/Õb¢4ï?-u,Ä´ ò?_x000F_yÎ{¸&amp;ñ?òeÌb_x000E_úï?\à¼×rð?«*Á&lt;=í?ZÔSôð?­Ç_x0017_#K,ñ?_x0017__x0003_.¸&lt;ñ?4óc@_x0012_Qñ?O_x001A_áÌÞî?Kí°&gt;owê?Q%¥ZÔÒñ?'à¢Óeíí?_x0004__x0005_¥zæ:_x001F_ñ?_x0003__x0015_lü_x0005_ñ?®è[$£ñ?_x0007__x0001_ÒÌqð?	»Ë#Åí?B_x0001_:*í?8µ3ìï?§_x0017_ü4\$ð?²[³PX}ï?_x000D_âEÌx	ð?91_x0015_JÃð?µbùÐÔð?Öb­Êñ?0Ùw³_x0008_Æð?Ê8;_x001E__x0012_ï?+|Ê§·Jï?1l¾K î?_x0015_ÌÚ_x001D_ñê?o¿_x0006_us¨í?_x0008_ã_x000F_¸Üìê?È.fDÓð?.p».Mñé?áø¢)®¼ì?&lt;ÇðqGÜï?ò?_x0014_'î?Y¾e½ùXï?_x0002_Ù_x0008_ñ?;¼²S¬ì?ìæetê?A})5_x000F_Éñ?¨Ý/$õGì?_x000B_ÌÈ_x0002__x0001__x0003_(5ð?/rÀ_x001A_Àì?"ë_x001A_×_ë?~ò&gt;ìÚñ?øDC_x001D_í?¬ËN¹_x0017_añ?Yõ7Î{Oñ?|VÝ¨£ì?ß*ð?ÌMÚË¤ï?_x0010_&gt;ÿç®ë?_x000E_'í_§Eç?êü!çiò?BÐ_x0019_Çî?"©_x001A_ö?î?_x0001__x0014_ÅäÏò?b{8_x0003_+ñ?&lt;_x0012_Äü£ñ?_x0008_;^ÞL_x0012_ó?!ÉJÓTï?§ô_x0016__x0005_Éç?A	é_x0010_ï¢ð?0Wã2S ï?ìßLg(ð?5úw_x0015_ÁQð?ºDDPTñ?#£)ï_x0007_yð?@Iî¨c_x000E_è?þ_x0007_­º*Gð?_x0005__x0004__x0012_=¯ð?Ê©rì_x0002_î?À`ÌÎ8èî?_x0004__x0006__x0004_v_x000F_ èï?­C3_x0015_ÿ½ð?Åyðö7ï?¦üÏSê?=^_x001C_îh¾ï?dKL²Î_x000E_ð?Äþ(Q}ò?(æ}9£ë?ò¾_x0013_ÎdLì?çN_x0006_ÐGWì?þ¼æ%ëùñ?øqRj _x0002_ì?~VÕj&amp;ûñ?ÊOd»Íeò? _x0019_¶*ð&lt;ð?¯¸çì¹ò?*þe´ï?Jàª¡_x0016_î?_x000F_±_x001E_Çäò?7Ñ;é6Íð?_x0008_}¶Ý)ò?_x0019_ºÐ[ð?h©¾	U$ò?õ!úÆhð?À¨_x0005_Bÿí?îí6&lt;o¥ì?^_x0002_Öì?_x001B_»ûtí?E1HÕ_x0001_Éí? s_x0003_Åzò?Ð³OéU0ì?f7_x0011_à_x0001__x0005__x0015_é?©yÞëÒî?©îøU_x0004_ßï?c_x0006_01uë?Æìô{Ýô?p_x000B__x0002_v_x001D_ó?*ÿç»î?/_x0008_´Bîæñ?)ØS³á&amp;ñ?_x001D_8Mò%ì?°_x0016_Zfì?¸©oÐzHì?_x0006_-ÕA°Ãñ?HäF¦´ð?_x0018_ ºáÆî?NÛ_x000D_SeÉî?â;çóAîï?-&gt;Òãq_x000C_ñ?ï_x000B__x0013_ñÆÅð?Ba`|Ùð?_x0011_øTF=ñ?_x001E_§üúãî?×Êr_x0005_Íì?z½aT_x000C_ð?_x0011_(üX·_x0015_ò?_x000B_­ÊÊfãñ?üß_x001E__x000B_ì?~}ß¤oì?õ_x0006_IÔ?_x0012_ð?k­ÀÇºhí?Ò©Ôïæ­ð?¨=_x0003_&amp;vôí?_x0001__x0002_Oã6´¬`î?l¶ò_x0012_rÓñ?&lt;ô8*_x0019_ó?Ã.?ØÂó?¿fû@_x001C_ê?^ê¯Àäð?©¥_x0017_Þð?éÊøPì?ø_x000C_$\Qí?¤¹ij´ç?g_x0018_÷Lð?ÒO³¤©¸ï?_x0004_ï_x0004_1ï?óZ÷î²Æî?G_x000F_D¤cí?_x0012_\ùNP7ñ?Åx_x0006_î_x0016_çï?jc_x001A_&lt;ì?KäHmß_x0011_ð?¢ÙÓ©INì? B_x000F_ö})ì?!©-Z'ñ?¦6½_x000B_êMó?QO½7z:ï?_x0010__x000F_`Å¾©ò?_x0013_ÓÁ_x0005_Yöð?mk þñ?_x0013_¥Å_x0016_ê?Á ûð?y"ÿÖ_x0005_í?,nôE!í?¥Å_x001D__x0007__x000D_S.ð?É_x0002_í£míñ?_x0008_v2¢__x0008_ð?_x0014_t`_x000B_ÐÓí?õÞµ&gt;Ó+ð?!=­ü_x0003_ï?_x0006_W+Óôï?Ø_x0004_Ùºkï?À¾ªÅñ?_x001E_×_x000F_/Mî?"){Ruð?½º¸¸¬é?8ZrñtÙì?åírd_x0018_ë?\üÉçøð?_x000D_:Bôñ?_x0001_û_x0012_Úð?@1ûñ?Ï[_x0004__x0013_ï?ÃXå+ñGñ?¨M~b_x001E_8ð?_x0019__x0005_ïm¡ñ?M_x0007_wéè5ð?Ûv'¾Æñ?ÿì¼Ø_x000F_ò?j6fÙç?	TË÷_x0013_î?MX_x000B_6ÊKñ?J_x001A_/_x000C_î?f ÇÄé_x001D_ò?ò=ãuò?P_x0012_¯2z&lt;í?_x0003__x0004_æ_x0012__x001E_Nïì?o.ÒýÍð?t¼cÜÍðí?ð#(Aê?_x0016_Ú|§Ëð?ÛÀ%P4nò?óñ_x0014_#L ñ?_x001E_¤fÙ0cî?ÂÏ1n~_x0001_ð?Û¹p¢kð?[Ñì+0_x0001_ñ?@¯Íæâ}æ?ël2_ò?5ÐaP&gt;ì?Ë_x000D_újfð?:Ìñ_x000D_¨ì?Ä·&amp;óßí?Ï­ò+_x0002_î?ü4Õ"¯î?Q=ª¥}¶î?[µE\ï?_x0002_[Z¸$Øñ?&amp;_x0001_J2ð?¢_x0016_\_x0017_íñ?_x0015_b(¡_x0003_ð?¼¼Q]}î?(\ðÕé?ª×wú_x001C_	ò?)}$¹ï? G"CÆÊð?M_x0017_nïÁHñ?þO_x0012__x0001__x0003_°sî?Td_x0016_S)Oð?(	ÛÉ'ñ?Þ¼_x0018__x0007_ï?_x001F__x0010_Pâë¢ð?	Â{={¡ë?_x0001_¥æsuñ?ÚØ_x000C_¨êë?»ë^¥_x001D_ï?({¿_x0014_ùð?Ê¹v¥8ñ?¾þx­Jí?ôs_x0017_àâáí?F¹èdÃtê?G¢º°ëÉñ?_x0008_A~³_x0004_î?³Bö$´î?ÁDºö¦êð?YÊAh_x0016__x0002_ó?KQÂ?ýò?ªúüÿ?×ò?k2)_x0005_!·í?Í¦¿_x000B_Àðñ?8Õ%PHñ?)_x0010_¦Ùüï?B|F_x0013_'ï?ò@úÎa²ð?x%¹Íûð?÷ÔqÕ&gt;Dè?_x0014__x001D__x0010__x0008_ð_x000E_ñ?_x0015_O¶&lt;êÚí?ÓÎàk$÷ñ?_x0002__x0004_^TËÀ_`í?¼èc_x0014_F*õ?V½ý_x001A__x0019_ë??þ·B_x0003_ð?o_x0003_w­%sè?m¯bKè?¨Ð;|åð?kÌ³âF_x0004_ð?L¾|cñë?§èµº_x0004_Aï?ÀúÕ:ô?®ÔÒE³ñ?#§_x0004_jdî?¤Ñ_x001A_Ìð? þS_x0019_§~ò?È³ÔÅ.ì?Ñ[u²Üð?¨6ý_x000F__x0013_Cð?±_x0005_ÁJî?_x0007_=!áªâë?*Ën¢1_x0010_ð?J*8_x0011_ð?&amp;czîð?4m	Á_x0007_Ïð?_x0011_.Úíè?[ÆÀ8]Ôï?ÞÏä_~pñ?ü»óÙuï?BB_x0006__x0001_ºoð?o_x0013__x0014_ýÆHï?Öµ.¬_x001E_zï?rµ-_x000E__x0004__x0005_°Aì?b8_x001B_¶sßò?_x000D__x0005_.&lt;Èlð?\ú*`×ê?EÕ_x001E_Îwð?Óç1ô8êî?{_x000E_l¦&amp;Rñ?S¬Ñ,ñ?_x0001__x0003_E2Ã´ô?KÊs_x001F_yï?¢KÆÀýð?/z9¢+rò?.+e &gt;ð?y»g¶þð?ô_x001B_øé%ví?_x000E__-)&lt;ð?´»ýûÝ=ð?ïÏ·§ï?$ÇN}÷ñ?¢À¾_x0010_¶î?µÕ¶Qî?Ø_x0008_HÇì?ÿÃÒÌÍ	ñ?_x0018_ÅZ«_x001B_ºí?QNùbd_x0006_ð?Å°z_x001F_ê¥í?¥Ðí_x0002__x001E_ð?_x0018_ÅÐ~_x0007_Ðð?Å£?£ _ñ?ø®;_x0014_Tì?Ô&gt;4ûÊ*ñ?q ¨_x001E_rð?_x0001__x0002_ä_x000D_qÿò?T,6_x0011_}ð?-_x000C__x001D_T¦ñ?¨hB¨u ð?ø=_x0004_SÏí?ÛÃðr¥þî?B_x0001_8¯¯~î?vB_x0006_ðÞî?Yä`ï­çð?d_x001B_5ÐJeñ?Y£ÖÅ$óñ?ç_x0019_=Gûî?Ç_x0007_V*Y"ð?×$¤n|fï?Ï_x0003_]"ùì?opóÔ×¤ð?_x0003__x000B_Zið?]_x0006__x001D_çVò?Þ}5t¨Uï?X¦àE³Pñ?_x0011_4_x0008_oý_x0016_ñ?ì9ôèë?Úgauûó?²Þ_x001A_ä_ñ?Õ_=»Äë?_x0003__x0005_/)Ö_x0014_ó?p\Ö_x0004_«î?%k×Õ-ó?-»!ùÞ.ð?b_+á9)ï?é_x000F_õ¸#ñ?*U_x0001__x0004_±¨ì?È¿ö°²Bí?_x0014_¤u	Mí?_x0004_&lt;®¿_x0001_í?Ê.4³D_x001E_ñ?:°%ó)ì?_x0003_G¥§ Ïð?ì_x001E_'º~ï?LÒ{_x0013_`ó?_x001A_­íTPìð?-ÅË,A4î?È_x0008_\Sæ?¶ßõh_x0013_ï?9_x0018_»£3_x001D_ë?îêxtXò?J_x0005_gñ.,ð?9ï¿-ò?_x0008_=æZ¾&gt;ð?_x0019__x0016_(-cì?r_x0002__x0012_³Ãçî?Ä¯¬ºvì?ê¢ºDZsí?&lt;r £î?_x001C_TêÃÿtð?¸Ö¼®,î?Dæý5!Åð?ú0_x001E__x0007_`_x000F_ó? KÒ@Cíì?ø|_x000F_u/_x0010_ï?¾Iô_x0019_)í?_x0008_x_x001B__x0017_ð?Õ7Ðåð?_x0001__x0005_	ëóÂ_x0008_¶ï?8A[ê?&gt;kò2í?_x001A_¦Ã'ë?÷ºÑV±¤é?:5õ-æì?Nh5¹tò?Ãu=Ýeì?o3°´_x0008_Çî?¤_x0002_lÒ_x000F_ï?|Ò0Kzªñ?Tå$«G2ò?¤K'®Ãï?&lt;`wò?F.)Eï:ì?yÄËÝD_x0002_ë?æQL¾_x0019_î?ICQkXî?vðNÐ\lé?a&lt;úäcî?ÃC"@}ë?=çQNZIð?ë7­³¶_x0012_ñ?_x0003_{¿ý_x0015_ð?¨k±Òêÿí?ÜÙø@¡Wë?&gt;ÏNWYUì?i}Z1ò?îg%ð?¦_x001A_°O)ó?2û\ª°}ê?_x0004_Bú_x0002__x0004_à·î?ÛÅéÄ¿hî?«_x0005_Ý¡0¦ô?¼=y,]¾ð?^_PzòÁì?Ý_x0019_Ü_x0006_hñ?wa]_x0001_0ð?ÒÂÈÄ_x0019_¥ï?ä«x¨¦ð?g_x001B_°_x0017_\³ð?VÕé;¾qì?Þ_x001A_¡ýþð?¬Ò0²_x001B_î?6T6zz'ô?Ò&lt;_x000D_cè¶ï?|AP´ò?_x000F_ÑÊ_x0016__x000F_Úò?ë_x0011_^_x0012__x0001_ê?_x001C_1kï?3AÏ__x0015__x000E_ñ??ïÂðï?ç_x000B_7_x0015_Ýð?|õOº¸ñ?À_x0015_Ú_x001C_Õë? ÝpÆ®í?çjüÚ*-ð?QÚlôUî?n³°¶ñ?_x0010__x0012__x0005_®_x0003_ò?I°Îç¢ð?50®©ð?Tõ(0î?_x0001__x0002_W;¢:Áí?¸ßºPcë?¤Iò»C.ò?zá_x0012_ùï?\t_x0016_óÜ*ì?h_x0011_æíìfð?ló_x001E_ÓTí?ì_x001D_õ	§ñ?¶ çÓ_x0007_Rð?¥_x0006_AÎEñ?xu	'8í?´æorñ?_x0010_Qöòeï?låþ$*¿î? õ]v«qð?Wª:À_x0015_ì?_x0012_ AWâ\ñ?â÷(¯ÿï?_x001E_ai$®cñ?ÏºÈ_x000B_®í?5¿4ä_x001C_¶ë?VN6Íuð?ÒØô:Oæð?íþòzWñ?wd´ió?*$18_x0005_ë?Ç=_x001C_Î4ó?hXñ_x001F_Wð?ÚªË{ò?»ô_x000C_X_x000D_±ó?	¨	_x001A_Éï?_x0007_1'_x0003__x0004_Éâî?Ý.j°`í?þÍVí?Ày?dñ?Õ_x001C__x0017__x000B_§×ð?_x000B__x0001_8Ýñ?]4Ùda_x0002_ð?à_x0019_Ùâòí?9ïÑ0ï?BhÊýèï?ø_x0019_1Gð?dÏ¥ñIô?I×iË_x0008__x001D_ò?å_x0003_g§Öð?¨n,0ðäê?¼F+kUÕï?qÜî?+53ëõöð?_Î}*î?je*®B¹ñ?¼¤÷_x001E_eúí?p·¶CÄ_x0019_ñ?×/¼VÄ?í?â/Ë¯3ò?¸°8(£è?3ÿ¤_x001B_Dï?À«û1Cí?_x001C_|ÝXí?cÿ@_x001A_)[í?_x000D_G¬Éð?ý_x0011_¹ì?vªÞ_x0017_M)ë?_x0001__x0008_·:©yì_x0005_ñ?{òZ_x0002_Êcð?¨_x0006_m»î?³_x001F_¶_x0004_îÚî?Ù_x0010_¬îºQò?màëtÉì?_x0013__x0004_ckæë?ñ,ç³ÿó?Úòm#îjñ?&lt;_x0008__x001E__x0003_5}ñ?Ç_x000F_¹Èð?§ÚçÕêï?	^_x0005_2ñ?ËýÆªðð?X6tî?¨ë_x000E_³´üì?kÀµ_x0012_¼"ò?_x000E_¶×Tñ?8üÛ_x001C__x000D_ñ?ixÃèûlî?âOõãí?_x0006_5*Só?³ù³Òr¼í?Û9úÍ_x0007__x0016_ì?Oæ}]Dcñ?Ê3®Ruí?å_x0016_¿_x001B_	ï?pG_x001B__x000C_gñ?X!Ì=4ë?Ç1õ,ûÔð?ðüÊBm_x0016_ï?åÆÊ_x0002__x0003__x0019_ñ?Åé_x0005_,î?ÐN4Áj_x0013_ð?°nÖ#Õßì?¾_x001A_Ó_x0004__x0001_í?ñ´L_x0001_/ò?Ä_x0008__x0019_ÓDò?ÎJ6Ùï?äÔÉ­¡ôí?BRhb¤|ð?9TÅÒa_x0017_ó?}~ºCeÇñ?);=bñ?ê«_x0011_QÂë?5×^gì?W?2(Yî?x4_x0004_µáÝð?ÙH.±ï?º_x0008_ªø§êî?ºG¿ÿ_x0012_í?àû8³,_x0017_ï?©»»L¥_x0013_ë?Ì¤CXAõì??_x0014_ë_x001A_üê?p;+_x0008__x0019_ñ?¤ÈîEQð?_x0005_Dg_VÂò?ñ,1U_x0016_ì?_x000C_/º3ð?xÜa±_x0014_ð?¹°B=§ñ?jõÒîô?_x0001__x0002_§B_x0012_ªBÖð?_x001E_¥.t_x0001_!ë?_x0010_·´7×	í?ù"=%Òåð?m·×Á¯ñ?±z_x001B_Ý`ð?@÷_x000D_Ì_x000F_¦ï?©ª_x000B_zÌÐê?_x0002_ìà_x0013_Vñ?Æ³)º·*í?Àìxä`ï?J©_x0002__x0016_tî?_x0002_^0ëMúò?g_Áûñ5ì?Lò&lt;%í?÷µp]oñ?¼8vÖ§î?InÑ'_x001E__x0001_î?@ûkXåíë?øSÏ_x0017_Å_x000B_ñ?ßØÄ»ÒÁò?AÛ÷_x0012_þ1ð?t]æU_x0007_ñ?îWN2ì?n«æ¢_x0011_Kì?µ¨{_x001F__x0015_î?Æ&lt;jl@çñ?t¢¸ÊÜªî?¶ÕPõDðì?£7¶pë?¢ëFUæÉï?ÊV_x0005_É_x0001__x0003_Y_x0003_í?_x000B_âzæøÔî?ç°_x0019_ä®(ò?M_x0012_ýï?_x000E_á_x0019_ÔÛñí?ÍE¾:hñ?á_x0019_ä ì?í_x000F_¿w_x0014_ò?j&gt;G7ò?Ç¾ãÏå_x001B_ñ?vcÑúì?_x0005_[U«ÔÕî?'É£¬f_x000F_ñ?(jô -ò?¥×ãÂÂ_x0017_ð?4Ã4ØZ7í?µ`wL_x0004_ê?w´ÉÿÑ¨ð?Â¢&lt;¤_x000F_ì?_x000C_Øó_x0007_²è?Äg·¿D«ñ?øSCixì?_x0018_­Ä@¥_x0013_ñ?Y¹#c¶sï?óBÐð?ùf¥d¨ð?ôNfácÔî?¤ß_x001E_yñ?c·z3Ã_x0010_ð?Ä_x0019_¾_x001D_'ò?&gt;j5_x0018_H_x0017_ð?¹ï_x0002_Õí?_x0001__x0002_þk7ní?ú:_x000E_T_x0019_bî?¢§Ï_x0014_TÂð?w#ÒCÅÌí?ÕtÊRNð?Î_x0017_ÅÈî?Ó¦¤ø#éí?À&lt;_x0019_qzð?'ïó¿~Ðí?Ô5yÃ5sð?cÜZ_x0010_[ð?:³N§uô?ÚëµUß¦ò?_x0006_«ý_x0015__x001E_ñ?_x0005_ÑöÑªRï?_x0002_|Àv²ì?õrj´	ñ?@©:_x0017_VØí?þl´ß:í?M¾_x001E_MC¼ð?xÿIôÝbê?KÈ+/8ò?ÎÐ$Eñ?W×_x0019_·²í?{	Ì±Xð?ràÄÔ¢_x0018_ð?:h~m_x0013_ò?fëvìY©ð?a,'!'ð?½_x0003_½_x0005_eì??]îxð?ÀößÜ_x0003__x0008_feê?úA_x0004_È_x0006_ï?_x001D_ºÄ-]í?v_x0011_F:4éé?ª¡L±DÙë?4	\{xªì?5|_x000F__x0013_âð?ËPJó·Üð?cxÁuS;î?ð¶çñ?àÉIH_x0007_í?(\¸Ã/Ãð?ºmB_x000B_Àð?_x0005_Ý~zsð?áWÛ·Óî?ô_x000C_£måë?_x0015_®â93æï?_x000D_]1¶(3ð?·;º'+ê?_x0002_¤§_x0010_|Éñ?õFW&gt;_x0001__x0006_ñ?_x001F_#sËuð?³\ÜOÏÄí?ÜÛ$Ôs_x001B_ð?$U_x0001_/Ûþí?§ã Ïæð?vU=dÆ_x0006_ñ?é^o?	_x001B_ð?ñ1$iÞï?³1ÁZï?~&lt;bÅÙÂí?ùsÿ_x0006_»êñ?_x0002__x0007_õò_x0006_Ãýò?W·SD)ï?]U_x0010__ÁÐð?¹©z9kvï?[óvG4ð?pò8®ð*î?_x001E_\k`¸_x0006_î?hTO_x0003_mð?N]_x0005_p_x0002_(ñ?Å_x001B_pB ,ð?_x0008_8Û\w]ò?N²ä_x0011_ºôð?¬k©_x0003_×ð?_x001E_È&lt;àÜdî?_x0010_ô)l|Áô?_x001E__x0012_à_x0014_V¾î?nÊÚï?ùl+wÄè?Ò~_x000B_{_x0001_ò?ô_x0010_ÿ°ñì?ÄûÈ.ò?`Ýo§_x001D_ñ?üþf¤ñ?H±uJÂ_x001A_ñ?ÕBS&lt;_x0004_Üë?¡Íõu_x0005_ó?:ØSÑLð?%'´8ÓNï?àK¥Ì¤ë?ïe)ûÓð?«|7_x001D__x0010_-ì? )»_x0011__x0001__x0002_Zí?Oô/¨rVñ?ñãC{2ò?_x001D_Ë_x001D_òò?J(?qB7î?5Ð#µ~üð?»_x000E_+Û_x0019_í?N+_x001A_¸«ïë?&gt;À,.uñ?3%ûX,ï?&lt;b{Õùí?	gg_x0002_î?Yºä¡Û'ï?®¯SBë?¹U_x001A_ôAî?PM%ÈªDì?EÄ@2Té?Ô£q­ÍÈí?±_x0002_U¿7Gñ?âiæ$&lt;#ò?ûtÆ_x001B_mîê?G_x000C_×fí¿ñ?\£&gt;_x0014_¹ï?²òBßð?øä¡9Ûð?_x0014_&lt;z\_x0014_®í?·_x0005_h+ë?º·ÑËî?ãêÝAÛ_x0005_î?N_x0015_ñ_x0012__x001B_í?¯ìxÏÌqê?º%ì¹³áð?_x0002__x0007_c]­_x001C_ºõî?&lt;ëÔÙszó?ïüeA{ð?â8ñO_x0001_9ë?_x0006_D®'ó?õR3ñ?Á®ÇãÃ5ë?{Èfßuäî?D÷ÿÕÒð?lÙéÿ_x0004_ó?P_x0018_&gt;_x001A_nÞó?¶@ÖIn½î?/ýÄ½çè?Â¥Û(Eï?©£Ö~3î?À[Øô_x0001_vð?[©±ê^[ë?óæ9éO.ë?zÐÈ¹tð?Çc*_x0015_Ì­ð?¢¢Ù=yò?öY½Tï?U_x0004_¿Qê?M¨ÝUñ?F_x0016__x000B_Ó¥yí?L,àTWgð?ê¸tñÚð?_x0014_[ô5_x0011_ò?£Hh_x0005_î_x0003_ò?&lt;ß½_x000D_\lò?Ö_x001E_Æ¾xñ?ÍÑh4_x0003__x0004_0Éî?Fe[`cð?èÏ$vSò?ª&amp;×Ú2Áë?PÆé_x0011_¯_x000C_ô?{\òd_x0004_eï?Û¢¦ýoð?S9."¬_ñ?â_x0015_ÿv_x0002_ó?*g_x0016_ýëðì?sô+¢©°è?\ólÕ8_x0001_ò?&amp;ó#5´Òð?8_x000F_ÜMº»ñ?ÍfÖQ¨ï?_x0014_°_x0017_#_x0004__x0012_ë? _x000C_LÖ)Cñ?e5Hî._x000E_ò?ªÕe}ê?JOºh_x001A_ì?]©äTyð?ÇtÑq_x0017_ò?Â@tÄî?|.â¡ãî?_x0016_¨I_x0017_«¶ï?aÁ²¢¤í?üN_x0007__x0017_ò_x0017_ð?Ú×fl0¼í?õ$(_x0007__x0013_aí?tØK_x001D_©ñ?´d­¦G	ì?_x0008_	O×Q_x0005_ñ?_x0002_	ö@_x0017_éÜñ?Ë~v4 ï?çÉ6}_x000D_ñ?é_x0006__x001A_²_x0003_ë?_x000B__x001C__ïî?ý%X6&amp;ð?v_x0007_ÜTºò?_x001C_I¼d_x000D_°ð?:_x0005_ò¯æÕë?l©ø_x0006_Cé?¨SV?;ò?ïÙ_x0019_×í?|P;]¬_x0004_ò?©Ð]fÉ^ñ?ýÿa_x001B_Gdñ?KãÎX+Øé?Ï[¹5~³î?Èå_x0008_¦wî?»ù|_x001B_Ní?oð gÿê?ò}½¨ñ?:µºcç,í?~l©/½Mñ?®tfExð?à&lt;_x001C_?Íë?Iµ!wð?ÓÉsðïÆð?+_x0019_©_x000D_þ_x0017_ï?¶_x0008__x0002_âl_x000B_í?`&amp;èã_x0005__x0003_ñ?å5Ôß_x0001_Rî?Q&gt;_x0006__x0001__x0002_nð?_x000B_ò_x000D_åh	ð?FÁlÐË¶ê?x Fìµõï?"´ö_x0018_òí?Ä4ËéÕ1ñ?³zB/z´ð??gZ!#ãí?_x001C_Ê¡!ð?Ú#¨ø&amp;ð?s¢+ÛÎÄî?UÂ0_x001C_í?c_x0011_M&lt;_x000E_ð?öªÒpDó?ámYÙÍìñ?qwÀ?t_x0006_ñ?Rl_mî?-ízý_x0005_ªï?Gø]Xôï?ÑDùH;Ië?fÁ¨Ðuì?CKN_x000B_3ñ?&lt;-Èg}¶í?K%Sø¸ð?¦zîîï?_x001B_&amp;¡î?_x000E__x000B_°Ç\ï?¢ýó?ñ?ã_x0019_GFÓ ñ?~v_x0011_¢_x0001_$ò?2Öÿ×+×î?2Ti©3ÿî?_x0002__x0004_/nÞ­_x0010_{ñ?¼_x001D__x0010_n¢ð?#¬t$_x0015_ð?_x0006_&gt;(t_x0003_ð?y"÷%$î?ûÈ_x000E_('0ê?¬u^×gî?3ëdU|ë?áö]|]ñ?_x0003__x0001__x0002_`Êí?ÖhMhñ?'¤SÙ¡Yñ?¢¥²Ëv¤ç?a_x0011_ÍB½öï?væØ=_x000B_ê?@/Oï_x0008_è?Ov_x0005_Uàbñ?¿`²Ã?Lî?ë ?n_x0008_xñ?gä`gTLñ?`_x0012_é`3ð?·bB_x000C__x001C_ð?ëÑ¶»_x0016_ð?x ·k_x0014_ð?Þâ³_x0017_í?¼ä¿àâUð?ãzÁMî?ã2)Þ	_î?C³ûxï?ZTÍÜ«.ð?z3Ý[hò?kB«Z_x0001__x0002__x000E_§ð?ÈÌß£_x0013__x000D_ò?hÑ$^î?zËúXå§ð?×ºnB&lt;xò?åùD®&lt;Fí?ÉëyCñ?w_x0002__x000B_k/Ýï?EÆÀ¹&amp;èí?kmúê?ìÜù:î?_x0004_:ÌÌé?¾Ýâ+éï?ðÒTÇÖ@ì?ào#oÛï?Ô`ý_x000F_ôñ?÷_x0004_ø^\ÿì?**rZ1èð?wëÏ-ð?¡ERüÐÝì?v×°_x0015_î?`Ø8¶P]ô?2°ºÌ]³î?IÿÁÇ%ð?/®_x0002_Ruað?¼F+­ð?)½Ò#'ñ?åm'zî@í?KêIÙð?1c¾ë·5ï?tÐ$qï?_x0002_2&amp;#ð?_x0002__x0004_híá*d°î?÷è_x001E_,&gt;_x0015_í?R&lt;*ð?/ú_x000D__x0006_¬ð?ïX@²ÕÙð?_x000B_ËÅ{íî?jÅGT]ð?ÎÞ_x0007_éó? _x001E_°¾Ô_x000E_ñ?ÂÂvæÐñ?]ø!÷|¾ì?_x0001_½&amp;_x001D_Sòê?¾"òø¨ñ?_x0008_IÁ8Qð?à&lt;²¯rî?M§hÙ_x000C_ð?§&amp;È9Éàð?,Ì6_x001B_Oð?&lt;Y_x0003_±ð?1_x0015_ô&gt;Sñ?T9y#-ñ?í»Ôë?ëj"ð\Ãñ?64" 	_í?_x0010_à_-Aí?øDÊÔÖ!í?ÉñÉ¸Eð?mf7Í-_x0002_ë?ñ_x0014_ô:ïð?9R´ä­ãð?ø¬Ó)6Ôñ?Ãjm_x0001__x0002_\Ìñ?HV]#¶Ñò?QzûØ}ð?âÆQ[²ð?_x0004__x0001__x0001__x0004__x0001__x0001__x0004__x0001__x0001__x0004__x0001__x0001__x0004__x0001__x0001__x0004__x0001__x0001__x0004__x0001__x0001__x0004__x0001__x0001__x0004__x0001__x0001__x0004__x0001__x0001__x0004__x0001__x0001__x0004__x0001__x0001__x0004__x0001__x0001__x0004__x0001__x0001__x0004__x0001__x0001__x0004__x0001__x0001__x0004__x0001__x0001__x0004__x0001__x0001__x0004__x0001__x0001__x0004__x0001__x0001__x0004__x0001__x0001__x0004__x0001__x0001__x0004__x0001__x0001__x0004__x0001__x0001__x0004__x0001__x0001__x0004__x0001__x0001__x0004__x0001__x0001__x0004__x0001__x0001__x0004__x0001__x0001__x0004__x0001__x0001__x0004__x0001__x0001_ _x0004__x0001__x0001_¡_x0004__x0001__x0001_¢_x0004__x0001__x0001_£_x0004__x0001__x0001_¤_x0004__x0001__x0001_¥_x0004__x0001__x0001_¦_x0004__x0001__x0001_§_x0004__x0001__x0001_¨_x0004__x0001__x0001_©_x0004__x0001__x0001_ª_x0004__x0001__x0001_«_x0004__x0001__x0001_¬_x0004__x0001__x0001_­_x0004__x0001__x0001_®_x0004__x0001__x0001_¯_x0004__x0001__x0001_°_x0004__x0001__x0001_±_x0004__x0001__x0001_²_x0004__x0001__x0001_³_x0004__x0001__x0001_´_x0004__x0001__x0001_µ_x0004__x0001__x0001_¶_x0004__x0001__x0001_·_x0004__x0001__x0001_¸_x0004__x0001__x0001__x0001__x0002_¹_x0004__x0001__x0001_º_x0004__x0001__x0001_»_x0004__x0001__x0001_¼_x0004__x0001__x0001_½_x0004__x0001__x0001_¾_x0004__x0001__x0001_¿_x0004__x0001__x0001_À_x0004__x0001__x0001_Á_x0004__x0001__x0001_Â_x0004__x0001__x0001_Ã_x0004__x0001__x0001_Ä_x0004__x0001__x0001_Å_x0004__x0001__x0001_Æ_x0004__x0001__x0001_Ç_x0004__x0001__x0001_È_x0004__x0001__x0001_É_x0004__x0001__x0001_Ê_x0004__x0001__x0001_Ë_x0004__x0001__x0001_Ì_x0004__x0001__x0001_Í_x0004__x0001__x0001_Î_x0004__x0001__x0001_Ï_x0004__x0001__x0001_Ð_x0004__x0001__x0001_Ñ_x0004__x0001__x0001_Ò_x0004__x0001__x0001_Ó_x0004__x0001__x0001_Ô_x0004__x0001__x0001_Õ_x0004__x0001__x0001_Ö_x0004__x0001__x0001_×_x0004__x0001__x0001_Ø_x0004__x0001__x0001_Ù_x0004__x0001__x0001_Ú_x0004__x0001__x0001_Û_x0004__x0001__x0001_Ü_x0004__x0001__x0001_Ý_x0004__x0001__x0001_Þ_x0004__x0001__x0001_ß_x0004__x0001__x0001_à_x0004__x0001__x0001_á_x0004__x0001__x0001_â_x0004__x0001__x0001_ã_x0004__x0001__x0001_ä_x0004__x0001__x0001_å_x0004__x0001__x0001_æ_x0004__x0001__x0001_ç_x0004__x0001__x0001_è_x0004__x0001__x0001_é_x0004__x0001__x0001_ê_x0004__x0001__x0001_ë_x0004__x0001__x0001_ì_x0004__x0001__x0001_í_x0004__x0001__x0001_î_x0004__x0001__x0001_ð_x0004__x0001__x0001_ýÿÿÿñ_x0004__x0001__x0001_ò_x0004__x0001__x0001_ó_x0004__x0001__x0001_ô_x0004__x0001__x0001_õ_x0004__x0001__x0001_ö_x0004__x0001__x0001_÷_x0004__x0001__x0001__x0002__x0003_ø_x0004__x0002__x0002_ù_x0004__x0002__x0002_ú_x0004__x0002__x0002_û_x0004__x0002__x0002_ü_x0004__x0002__x0002_ý_x0004__x0002__x0002_þ_x0004__x0002__x0002_ÿ_x0004__x0002__x0002__x0002__x0005__x0002__x0002_V ¯Í¥ýô?álõöQEñ?50!+ Bñ?ü-_x001C_m(_x001B_ñ?ÔÅ_x0011_qÜ¢ð?ÖçÇ³Æ_x0015_ñ?Æö9©ó?:GTQÑñ?_r@ÐÁêñ?_x0003_Ö5«gð?­í_x0002_·ð?+&lt;Ëä ñ?Á]ÌPßñ?AgéAñ?·Rã% ð?RD_x0013_bU_x0001_õ?îQö0ò?_x000C_äÊx2ò?_x0013_NuIÞñ?Ð½_x0015_Ð_x0010__x0019_ñ?Sç¥_x0016_Èð?Ú3*_x0012_Æð?_x0005_ÈºR5_x000B_ñ?_%¾MA_x0012_ñ?x`2}ð?Ó)ÅçØàò?&gt;_x001C_£dð?_x0002__x0003_ÕZº_x0016_Àñò?°w§O=ð?ðÿÏ8Yñ?áVÕ¹ ð?Ë_x0002_5°.ð?MnùÎ?Èð?BîÜ_x0006_Ïð?¼&amp;WÌöð?AÜ_x0005_o¤ó?l¡n¸ãñ?ê¶9ynó?N°q;áð?|C+kð?f_x0004_P,³óñ?_x001F_oÖÌð?úoéñ?cÿ]\ ð?JãOÎdó?½7|_x001E__x0001_iñ?¯UZøÂ±ò?îéK_x0018_"ò?¿Û­½éð?Ö$ôÊçð?ReÎc¡ó?4á6Î©Aô?àFnð?³RýºNñ?0Oþ× ]ð?Yd§Övñ?´5'að?:Ç%{,vò?+ïZç_x0001__x0002_¿&amp;ð?TL£½~7ñ?æ[(a?õ?éðYñð?*|xa°ð?¯óÒî÷)ð?¤òúçð?Ó_x0008__x0015__x0011_/ñ?_à}¬t`ð?2é_x0014_WÙèð?$z_x0005_X¤Ýð?¢_x0001__x001B_Úð?Ç1y2ñ?¯âiÀñ?=À_x000F_¸,Øñ?=¬_Æð?_x0018_d_x0004_j~ð?_x001D_°2oð?4Õ8_x000D_vò?_x0011_.³Müó?ªØ_x0011__x001E_ñ?¢4''B_x0002_ò?II_x0005_ç2Üð?BÂ×!ð?/Â_x0002_õ?_x000E__x0019_ËiÅð?¤ÆöÿTó?M&gt;_x0010_¦¿!ñ?ÄÂå99_x0016_ò?X§[ùÀð?&gt;`Mñ?ªm¬éÅ0ñ?_x0002__x0004_$séLÕ¼ð?pk_x0014_1ð?ÚÍ®sòöð?Ìë³_x001B_ð?Ó³_x0013_¶Cñ?LM11~ò?Ø2ÆPtð?(P=¡Òõ?â¬2ãíó?üR¹ÚI÷?%5cF¶_x001C_ò?TôÝ_x0017_npð?ªª_x000C_ªÌÍð?·_x000D_Ú=©_x0011_ó?äß}ºKð?ø_x0001_¡Ì_x0007_ëð?¶:Ä_x0007_Óð?_x0005_f¬ÜYoò?²K¢_x001F__x001A_&gt;ò?_x0019_YL_x0005_ùò?-¶_x0002__x0011_ñ? 	¦_x0001_Vð?¨*_x0016_Ò_x000F_ñ?KòïÉ¦_x0003_ñ?K¸_x001A_Òyð?´_x0001__x0007_Æüñ?¨_x001D_j¶ð?³00iw¶ð?Á_x0015_#_x0004_Òð?zøp'qñ?Fö£shò?õÖ¤Ò_x0001__x0002_mjñ?Â_x001D_3kËñ?YþåP»ñ?¢åXþùVð?ë°w:Ôºñ?_x0014_{Sèzñ?wó¾_x0003_eð?Ws9A~ªð?ÜºÍ+¼_x0012_ñ?²ë%óÖð?e_x0002_O_x0012_vñ?Lîw.öò?Ý_x000F_¦è"ð?TLtÃ¢ð?_x0003_­Ñiºð?®ã'Q%!ò?ÞÜ È¦ñ?¯¯	ù}nð?i¶1Gð?OÁÂðxð?htÏ!_x0002_ó?ü!·_x001C_²ò?}Ì7*Çð?óÍ;Îò?ô'ctÕ¨ð?«f_x0019_»ü_x0018_ñ?:ôRÛóñ?Aõ°ì7Nñ?d&lt;áð?Ý_x001E_«Kùrð?HIW¦P_x0015_ñ?Ôé_x000B_äoò?_x0001__x0003__x001A__x000D_½_x000D_±_x0002_ñ?¹PjßLØð?hÔ	,â_x0013_ñ?+ýÄÄô?»Þ.LJMò?E°5?_x0012__x0004_ñ?¼8È»¦ð?ª_x0004__x0001_'_x0008_$ñ?¢ñÀ½Ì_x0001_ó?WøGìºñ?_x0011_`»/J¦ñ?|ßpÇ®_x000D_ñ?KÉ¯iñ?S&lt;Â£î[ñ?ÐÙ4TÕÂð?%Ú«±Øõ?%br9ð?Tur¤Å;ñ?¼¨3ª_x0008_÷ð?((=P	.ñ?Ì_x0015_£ôð?_x0011_üf_x001B_Ó«ñ?{)2æð?½Ñê~Ðð?_x000C_§uyñ?:¼'¥nð?Õ$wç^ñ?Jmzã`Úô?Gæø_x0010_Âxð?·_x0014_Þç	^ð?Ë©þH7ò?_x0001_U½N_x0002__x0004_ÂÞñ?þ°ÊIê=ñ?ÿär«aÛñ?_x0017_ÜK,@(ð?_x0004_ôït]ñ?ÖÔ_x0018_³Ïó?_x0017_¼øñ?j[ó&amp;_x0002_ò?_x001B_Î_x0019_4ñ?ïè:úñ?R\]Lÿ&amp;ô?,É_x0003_@íñ?²|jdVð?ä[f¬ª|ð?Ùk¦ð?j­è_x001B_eñ?päè¼Iñ?üR¤¥lð?o°Û_x0017_­®ð?¶M%¨tñ?¤(è¦oð?Y11²Èò?¬*éñ?CnfDbñ?_x001A_õ½ÌZð?yé_x0013_\-_x0001_ñ?JÇXá¤0ñ?ür_x0015_&gt;rð?Ã¬Îv_x0003_ïò?«_x0005_ä_x0007__x0006_õ?_x0015_51¢ô?(J_x0008_´_x0018__x0014_ñ?_x0003__x0007_ø_x0002_hTÀó?_x0004__x001D_Ãc7ñ?Yøer1eò?5Òøãò¥ñ?_x0007_ÐE(â_x0007_ò?Ë_x0003_Ç,Íð?Ôj½xð?fV¾_x001E_Cð?n_x001A__x0004_íîð?«bE_x0004_èñ?9d÷÷9ð?_x0010_ðèÃDð?Zýµ_x001F_	_x0001_ñ?_x0007_³LÎª£ð?úDl81_x0019_ð?_x001F_É_x001A_@@Vð?B3&gt;_x0005_¤ò?Ê_x0017_uàið?'_x0006_%±àð?.Ú_x0003_Î#ò?zó_x0007_Âvñ?«_x0016_ño_x0013_ñ?Bb9_x0018_ð?Æ¬É_x001E_øÍð?Î&lt;Ê­µ&lt;ð?~'Úíµ÷?cÃÄ_x0012_òkð?õÞ%oñ?L_x0016_Gß¼3ð?Ñ@_x001D__x0010_×ð?x[¤yáð?v_x000D__x0019_e_x0002__x0003_ô?ïU__x000C_Þø?ñ_x0012_¾GÖð?½m_x0010_¼Ëñ?läÍ9úêö?Ñ_x000B_Qò«ð?__x0008_²zVòñ?ðhS_x0003_íZð?ÿ­½S¾ð?~qyñ_x0014_yñ?U+ÏLyNñ?=_x000E_7&gt;þìð?Å;.ËÝð?À_x000F_ét_x0001_-ð?¯§£Ð©ð?×©_x0010_?1ñ?9_x001D_Ñ¡ó?qÐoR@Éò?¥_x0001_Ðnò?&gt;ÅPä_x0002_ð?_x0010_Ú#_x0002_9ð?Ï5+Â_x001B_dð?ãóá_x0005_¢ò?ædÛ¤ª_x000C_ò?ãÑ;¾óÆð?Ok Úlñ?« C)§;ú?3û_x0019_Pîð?ÖÓckÆð?Þ¨G&gt;®ð?ÎÕU¤Äð?í_x0017_@+Kð?_x0001__x0007_Ñ1Ðø±oð?zaäê¦ªð?!AÜ¸$ó?_x001D_ÅV!eð?DSÉ_x0006_þñ?[ÍEû¤ñ?×j_x000C_Õ_x000D_¿ñ?Gÿ°3Uäð?}_x0003_'åò?ã¤|)¤Ìñ?Z_x001F_ûÆnð?=@uüKð?!c©f÷ñ?_x0005_2üO5óñ?¹F*rAOð?ÂY:×ó?þS_x001B__x0010_tSð?~z_x0017_`4ð?µvÛs%ñ?®Hâ}Éð?Jêëmû_x0014_ñ?_x0003_&gt;+ñ?©ö_x0004__x0019__x0006_+ñ?'ñ®þ=ð?fÇ;aj ó?&amp;9_x001B_çø;ñ?òÇPøð?_x0002_ù¢xèÒð?æÓöoGð?¿Çoìö?úë_x0006__x000B_Y$ó?£¹1]_x0001__x0002_âRñ?_x001B__x001E_ª|¿_x0019_ñ?=]¢ð?Øg_x001A_Ønð?Ân_x001A__x0003_ãtð?#Ü³q_x001E_Ëñ?¡_x001C_öÇð?n_x001E_ðêçbð?_x001B_ÛZøvð?Û¥_x000F_ÕV_x0019_ñ?¼X®"ý?_x0007_øú6ñ?_x001A_àm_x0008_Xvñ?_x0018_Z6¿_x0016_ñ?8 Ø_ÿð?:_x001D_!kð?ðï®ÅÆð?9J6ÕÊõ?;çVjuò?AÅ _x0015_jíñ?ÈÊHÁ°ñ?GçÁ_x001A__x0010_ò?&amp;µ{¡À_x0010_ñ?F#õ$­(ð?þ'ZÕÊ²ñ?jÎ_x0001_ø¾ð?&gt;~KÝÚò?¥&lt;$ÚAèð?2ºÔ0)]ñ?}½t_x0003_ñ?NºW/Ùbð?¼&gt;§N+{ð?_x0002__x0003_ÌÚTíÌ¨ð?Ù_x0015_µò?_x0018_0_x0008_^Yñ?ÆiÓÄ·ð?i[Ò/Ù¦ò?/_x0014_ë2o-ò?Ã1í¾[:ð?üQóé_x0017_ô?që_x0005__x0008_äñ?_x001F_·?C\xð?HÈ|_x0004_óèñ?Iç_x001F_þÿ3ð?AäIÌ_x0019_¦ô?T^ñ5Äìð?+'("µð?2ù_x0008_pt4ñ?_x0003__x001A_£ ßò?Ñe_x0001_êøð?×¼s*hLð?Ò:C_x000F_+ñ?ÔãFs0ð?ëÃ_x000D_ Ùð?b_E&lt;óð?E_x0005_¼L²¨ð?YÝ"ð?¥_x0002_¦@zdð?Ip§ññ?ïkà=£âð?L®}}=ñ?Nd©ñØö?KvÐ§ª×ð?Bé_x0001_Å_x0001__x0004_&lt;eñ?ÂX7èþGô?,Ls_x0019_ñ?ÈMu~ñ?_x001A_Ê¥Kçµò?v_x001F__1añ?¤_x000C_LØµnñ?é_x001A_¼_x0005_ñ?_x0013_¡º¢ýð?q7_x0006_½_ÿð?_x001B_/=¾¤ð?\ô_x0018_kñ?_x001E_ô6ð8)ò?ghÖ7ùiõ?,°´_x000C_©Gð?«ÉüñJKñ?Agp0_x0005_Èð?I2_x0006__x0010_'ñ?NhYó_x0013_ëð?g_x0007_bäÎ°ð?]!´úð?ÎH¬Wèð?_x000F_ãÕð_x0010_Øð?_x000F_ñÉ	ª4ó?_x0011_Â_x0003_þÃ&lt;ñ?_x0017_1_x0004__x0001_ñ?ïÓÔ4{Eñ?jW}_x0002_Vuð?ù·yQ?uð?lôRNzñ?'$_x0013_øÜð?+_x0014_WÐûð?_x0001__x0002_ÛD_x0008_O)ñ?Ò`jâîð?úÓã'uñ?_x0003_f_x0018_='zð?Õe¯äñ?,²wSÅÅð?&gt;Ak_x000E_«áð?Ë«Âñ?"Ä¤«ñ?ÿ®µfOð?7ô÷K,´ð?ÕJõGSñ?©úo·E»ð?³æ^*»¬ð?_x0006_ò­=ô?º2­Èjð?_x0008_«6³%«ô?Â	×'ö?sGßjaËð?O¨(_x0004__x000F_ñ?g´Óõù+ð?_x0001__x000F_l\m¨ò?cYbò?ÊépzÊXð?â_x0003_®äíð?P_x001E_tZ¡ñ?²¯1[Nõð?¤WûÆJÖñ?ÓÅqY|Pñ?½ìä_x000C_(´ñ?õ¤ÄÃ£ð?½_x000F__x001F__x001B__x0001__x0003_x_x0003_ò?_x0017_w_x001D_ÏFð?9æÉ±+;ñ?_x001B_iëú$Þð?_x0001__x0008_®ª_x0017__x0015_ñ?G_x0004_mØçð?q_x001C_bè_x0019_ñ?HÍ±°½|ñ?lÀ×·ýð?ãÐILAjñ?@þ¡ ñ?ü#_x0011_yð?CáÙg&gt;ó?_x001F__x0015_½æaò?÷oçÉîñ?_x000F_ó@yëÍñ?9qðªòåð?,);¢Úïý?B;ëþ$|ñ?_x0015__x001C_ù6bÛð?ð_x0012_n9"ñ?Vö_x0013_EvMñ?Ìuõæó?_x0011_iÚÞ­ñ?ä_x0008_êùJð?ãuálñ?_x0002_7¹aþñ?t_x0018_ü9~×ð? Äò:ÏWó?IVzÂð?ùyÏ.ñ?9Üæ5¤8ñ?_x0002__x0003_* iÇ¹ð?6ìÏ)ûÙð?Q.pýÜò?÷ëê·Sêñ?:¶Çy_x0005__x0006_ñ?ÆûÂ_x0001_þîð?Ë4ÀkC_x000F_ñ?§æ_x0007_.ô?Üæ"ð?÷Ç_x0018_]ð?üÛ}2Úýð?_x0012_÷MÙwó?¾ï|_x0010_Uü?¸Ó?thxô?&gt;q_x000E_lIñ?³kÐnÈ²ð?_x000C_#_x0001_Í_x0012_ò?ãÃvc°ô?F_x0008_÷Sõñ?ú!*Øÿõ?LNÁ²¶¥ñ?¡@p¸Gó?Lg-ÍÔð?+mÚ_x0011_Öhñ?£,_x0006_öÜñ?uµ·Ûð?êcþD³ð?-ÒøÌ_x0001_:ð?:[¯K?°ò?F³)õ±öñ?_IÔ¸ï3ñ?pí_x0019_{_x0003__x0008_L\ð?_x0003__x0015_d²eÏð?Tgh_x0008_þò?$õê1ð?«p_x0002_Íªò?eÛxµÜÑð?çl÷	Hñ?¼_x001A_ÕÂ_x0017_îò?çÄ£µNñ?äú{P®sù?_x0012_!£åY`ð?â·¿.Iò?[Ä¬Z_x0001_%ñ?4=·~ñ?×|#_x0001_ñ?µHèYDñ?_x0007_|%ä1ð?óYÃgø·ð?_x000F_±;D3ñ?¬_x001C__x0004__x0018_&gt;_x001A_ñ?ªN'²§¸ð?µ¤ññ_x001F_ñ?(^_x001E_×_x0006_ñ?:_x001C_c´]_x0003_ñ?_x0007_rÆ¤_x0018_?ð?Ý·%U=ñ?}ZC_x001E_hð?ÁÖ_x0011_àð?ÿ$_x0005_î-$ð?ú3Bj»ñ?S_x0012_ø²÷?îÃó_x0002_¹õ?_x0003__x0004__x000D_uu@¢ð?83#T¯ñ?Ñ¯]üZ_ò?8_x000B_ØXªò?Ç_x0005_w_x001A_uð?h¨vÉSõò?_x0019_ï½mwð?úM_x001A_tw3ó?p¸±øë»ð?Oõ¼q_x0005_ñ?wÖµtÒ_x001D_ò?±¬G_x000E_bò?ú_x001A_6½¤¾ð?_x0013_bÀõ;_x001B_ñ?_x0002_¿U_x000C_7_x0006_ô?¹º_x0001_7çô?S¬YÍh_ð?`º_x0019_Å2ôõ?íëÛâ_x0012__x0017_ñ?ýC¼pÍñ?²Í_x001C_&lt;cñ?J©EQ6£ð?ûé¤­_x0002_Åò?XD8\Pð?oN6_x0010_³ñ?i`npÔð?B¤_x000D_Ðñ?_x0008_48ð?¨_x0007__x0007_(Ãñ?_x0005_W×÷´©ð?^ùO¤Qñ?l_x001C__x001D_k_x0001__x0003_¢qð?Po.ØLð?Òü7~_x001B_òô?MÀú_x000F_adð?Ñ:_x0016_ÿ¦ñ?R_x001E_ÒNÎWò?Õf»SÈ³ò?}»ÿ¦É'ò?´_x000C_7Ñ*ñò?üx9;(ßò?¬_x0017__x001F_¨_x0002_Ùñ?)b×ê_x0012_ó?8_x001A_7ð?Ré_x0016_(ð?¬Ïqë´ò?e3ãÉ_x000B_fñ?_x0017_Æ,_x0010_(ó?V_x0002_t_x0019_,ò?¡_x001D_6´·ñ?_x001C_G_x001F_»}_x0001_ñ?îßõùúMð?_x0013_O _x001D_tçð?Ø^(PÕ_x001A_ñ?ç"	®ñ?4/Ø©ñ?_x001B__x000C__x000D_ærñ?`ßd_x001F_Ïºð?¼rñZ_x0017_¸ñ?º©Cò?_x000C_c"Cõ?1¤£Ø¡_x0017_ñ?ûaõú_x0018_ñ?_x0002__x0003_¸@/Òñ?&lt;^_x000B__x001B_]ñ?¯_x0014__x001E_&lt;éñ?ÍÔcûñ?xÐ_x0001_Qoú?/ðQ¬ð?{_x0003_jõS4ñ?Â3ªüðíñ?´ÐrÀñ?_x0006_k_x000F_IÔð?_x001D_Ù¾Çñ?ÇÄk_x0001_ó?+ûæÑ?ñ?m4J·Öñ?_ìL6Ëò?bºõ"2Ûð?oùÑq_x001A_ò?ÐH«ð?BôöÇCñ?½lÑ3ð?_x0010_Y_x0013_c_x0004_Eð?oSi	:ò?_x0008_&gt;0*åð?z#Ó0c_x0010_ñ?Ç?ÿò?.YjÄá|ñ?Xó¡äê6ð?%lV©üºð?¯áK$ð?ÿÝrOÈð?ûB¥íEwð?1_x0002_Ô_x0002__x0006_0gð?Æ}È©½Nò?_x0004_?Nó?_x0017_£´iñ??á!^_x0011_oó?÷·	ILdð?ÅSÙ_x0006_*ð?º¼S_x0019_mð?_x000E_~üäþ¡ñ?$_x0018_þc7Ôô?8_ì·að?\q¥_x0006__x0008_ò?úkeÚ°ó?ßñW_x0003_ÛÖð?/vd_x000E__x0005_%ð?»ïÚù@ð?Á7»Píð?øòã+çð?_x000C__x0018__x0006__x001B_ð÷?_x0017__x0013__x000F_Þð?[Gõàð?RµØJ/ñ?'A_x0018_·_ð?/n3nå_x000E_ò?$E&amp;_x0015_Åuô?=¤q_x0010_$ò?8iKòñ?MI6pÛð?ªO8² ó?6õß_x001E_ñ?ÞAX_x0001_Yð? MMÕDÈö?_x0002__x0004_OËÌÜÜLñ?hb¡Ä|»ò?È&lt;ìb_x0010_ò?Ãô²,_x0019_Rò?ï_x001F_Æ4»_x001E_ñ?d!ùt_x001C_¥ð?tKåâÖò?Çý[OÙò?1¦bü6ñ?{þM~?_x000E_ñ?_x0003_Ë²cpáð?Ï=ß_x0005_ñ?_x0016_vÞ_x000F_*ó?îfoç]ñ?®_x0011_WòÂ+ñ?ÀW_x000E_³PÉð?èÔ_x0001_D)¼ò?¬VdÅð?ãÍ_x0019_íSÕð?Qì©nýð??_ÞYÓ%ò?I]]å²ð?Ö_x0013_Å3æêñ? ÜÅh¼ñ?çaÚê_x0002_ò?v©ñV_x0001_ô?_x0012__x0010__x0012_=®_x000D_ò?_x001F_-_mð?Á=ÿíº_x0014_ñ?¨`V?dìð?çÎ_x0001_m_x000E_ñ?cæÕ_x0002__x0003_G[ð?b^ßO_x0013_Iø?N,ÐÒÐ_ð?äL0[Ò¹ñ?_x001C_P_x0011_¹áÚñ?VÅ6ËÌ"ó?dæ_x0001_weËô?öqþ&lt;ªð?D,]&lt;_x0010_@ñ?6_x000F_ÊQgð?²P_x000B_ð?Áá®J´ð?Ää0ß2êð?_x0016_a_x0008_ò?M»±"làð?Hþâv¹\ð?_x0006_ù#iI!ñ?Zº_x000F_å_x0015__x0005_ñ?îP©VÛÝð?WÌiYÎð?_x0007_[ú¤H#ò?ò´cÏ'7ñ?à_x001D_ìãØvð?yQïÓâ­ð?LP¬y:ð?ûìf¨_x001A_ð?ñr_x0004_!$ò? _x0015_ÿ¥+ò?&amp;ÉÏL_x0015__x0007_ñ?^Ï°m1ªð?vCMj&gt;@ñ?/lF_x001F_N-ð?_x0001__x0002__x0003_]ÎÔÌçð?s¡8Z£ð?fö_x0013_ {ð?ï³jÙ¬ð?N ×¨/¥ð?(îóÕ¾ñ?_x000F_ë,_x001F_:ð?_x0011__x0008_ÌYvð?¶ïÓc@Áò?6ª¢_x0006__x0012_|ñ?Î)7ï/»ð?}L´Ô¸ô?EF)/ò?Ç¬yÏ©ñ?cKwãØnñ?JØ-_x0005_¶»ð?Io²ûÂ,ó?l_x0013_Ö_x001A_"¬ò?_x001C_EÕPøñ?ºðÏ_x0002_½ñ?Ã»}^¨ð?ð5ÅJÒð?ÖÐ²_x0016_l½ð?p_x0016_µý_x0014_Ãð?Éæ_x000F_½«ð?Í@öqg4ð?ô´DÑ_x0008_ñ?_x0001_¸_x0017_2ïñ?r«îLQõ?WIâ%ì­ð?ñzè¾X_x0018_ñ?L©s_x0001__x0005_9¸ñ?,ÖwÎ_x0002_Tô?Ëpn!­ð?eì_x0002_þ_x0016_ò??÷z³ñ?ÛL®_x001F_¡ð?_x0004_ «_x0004_Àâñ?x}æ}Ûô?bJ2d¿ð?7?Àé¥¯ð??Us_x0006_æñ?Ë¡ó_x0015_ñ?ö/Ißxñ?Êµó9ñ?l"¯_ð?Ý.6¨rò?_x0004_¬IMNð?F_x0006__x0019_¢Ú9ñ?Ò1áVm¡ð?í_x001E__x001F_	¦ð?_x0001__x000D_vÆñ?f´´Ù+Oñ?_x0006__x000E_È®_x0006_1ñ?:_x0015_ _x001E_¾&amp;ñ?_m_x0003_Ë¤mð?_x001F_+³aëÅð?Æ_x001A_Ç_x0006_ñ?Ö_x0003_fµð?´PÁS´ô?ð_x0002_}ð?ôù_x0012_êô?/Ö¢Fð?_x0003__x0006_ÑíÅ¹&amp;Àñ?-A&amp;ZËBñ?àÑ_x0016_­qô?+]kØOð?_x0004_ùÿp42ñ?&amp;ý¾@7ñ?_x001C__x0019_ý_x0006_¢Øð?]Îº©Çmð?¯NA*¢°ð?_x0002_ÎXo_x001B_Nð?_x0011_)ñ&gt;y¥ð?Ñêð?QÏ_x0011_,ûò?_x0018_SÑíÌð?_x0010_¬í ñ?Ê£ØÌ÷?_x0019_Oãñ?5¤öÈN_x0007_ò?Ò_x0006__x001E_êò?_x000C_©- Îãð?Ûãó¤hð?__x0004_Ó]gñ?µ_x001D_5_x0019_*ñ?Ó@Yôê¯ð?ûëÌ¯zñ?_x0005_Q_x0019_¥Ïð?¾æN5ñ?M_x0019_ö_x001E__x0016_Kó?ì4þu_x0001_ð?_x001C_2Û%{èò?ê_x0004_û_ª\ð?÷,hö_x0002__x0006_Øáð?âÒ_x001A__x0005__x0004_ñ?@{¦©è8ð??_x0002_yÿñ?V_x0016_PNð?+)¿ð?_x0005_&gt;_x001A_ºÉ_x0013_ò?x°z=_x001C_ñ?ÆFÞ½"ð?D_x0003__x0015_Ê¯ð?iG%xð?[_x0007_A¤uBð?âôsBñ?ãúxä&lt;Õð?_x0007_ßµÐ°tð?R_x0017_À"Ðð?ÖôÇÀQð?* ¾,þð?÷í&lt;XÑ_x0019_ô?ÑQ&amp;ñ?þÁ®@_x000E_)ñ?f½Ôú¯oñ?Á_x0011_¼hd_x001D_ñ?\áð?WRu_x000B_ÿkñ?NÝX_x001F_5ð?Ä²_x001C_ðð?Ù_x0012__x0012_/&gt;Êð?;5]ä½|ð? åcÑw®ð?£_x0001_ÆéíÇñ?ÿsj_x0001_òñ?_x0001__x0004_ö_x001E_2X-`ð?î_x0008_²ßVÜð?_pù_x0003_Üâð?Zª¾Xfð?úÈBÿÒ²ð?_x0015_Ú¾Ëé`ñ?$%qÕöð?50+º£¢ô?Sq©7F¿ð?Á/Å*&gt;8ð?&gt;ABð?!ÈU_x001E_ð? =t©ó»ñ?_x0002_)[×)ð?,_x001E_8ûK¢ñ?ÏØù_x0004_ñ?Tè_x0004_ø_x0014_Fð?éqj/é÷ò?°R­_x0010_Âó?àèkÞrló?_x000E_à7öað?_x0002_¥Î$nñ?36U_x0013__ ø?ºÔ)_x001F_¼_x001B_ñ?J_x000B_.ò¥ð?4^9ñ?ÕI|Ö_x000F_ò?[8 ÌMð?9YwåGBñ?¨Øú¢@ñ?u´ñ¬ýéð?¯üQ;_x0001__x0002_sîñ?[_x0004_¹G^6ñ?_x000B__x001A_ÊD_x0016_ò?£Ot²ð?á_x0017_çñ?OTÖ/£åð?_x000B_£´é$Éñ?wxZ_x000E_fñ?ü¹&lt;Òñ?ÞÓo­þð?w¢$ëªð?¢¤£SS.ð?¬±0ò?XÊø_x000E_8ñ?_x001D__x0013_¶»áð?ã_x000D_Ö»wñ?eMr2&lt;ñ?5&lt;ò¶[ò?5å¡¯+(ò?_x001A_xé_x0012_V`ò?sôRb,±ð?à£a_x0012_ñ?×½`_x000D_°qö?_x0015__x001D_H0ñ?é/_x000C_xÊð?vS¾ð?Ü ã±¢ñ?ÈC42hð?~_x0012_ +~ò?_x0013_=Øáñ?Ê¶YÇOIð?gvÉÙ½ò?_x0001__x0004_cûeSÜñ?_x0011_ÙrÍêÛð?F8F¢ið?cxëÆ)ò?\L²~ñ?SjF_x0014_ó?*ã,ûsñ?¢½_x000C_ W_x0003_ó?ÜâÖ0ðOñ?·Np«ò?döä×ð°ð?^¿é_x0019_ñð?ÒËåÌ_x0002_ò?°K:¥µ³ð?º &gt;ï3_x0013_÷?{Å&lt;Ôâð?¤Ë_x000D__x0015__x0007_-ñ?qìa­ãÉð?ÑFÀN_x0010_¾ð?D-pB±%ð?F_x000C__ÌÂró?×[ÆQ_x001F_ò?Ð}4c_x001E_'÷?ÿ.ûý½³ñ?Ë[[Øõ}ð?nÏêtªð?O¸Vjð?Õ'ö0ò?çÿ©óï_x0006_ñ?_x0019_´4ÐIò?kè^0$ññ?ÚÐ¡Û_x0001__x0005__x0013_"ñ?Úë¾mô?_x000B_·sqÍÊð?Aè3_x001D_ßEñ?ëÚAQ_x000D_ñ?_x0016_îpð?ðÃµû`¶ð?_x0002_^äÉåð?\õj_x0003_×&lt;ð?t(Ï£î_x0004_ô?Pßöq¥ñ??¬t'ÎWñ?ò_x000B_9jbAð?¡_x000B_êaÕð?#få8Pð?¶Ã4¿Pñ?²¾"gÑ&gt;ð?&lt;¸cïuð?:øfÙ2ñ?è=^©ÃÎð?êFÌ£wò?.5¡9ð?2D¦D_x000E_`ñ?_x0013_Vù	_x0016_vð?ÐÑß_x0015_]hò?LI)_x000F_~cð?_x0010_ºÞ°Ïdð?f¯iÑFXò?_x0007_L6 4­õ?nD_x0018__x001E_¯ð?¢`ÿ'}³ð?a2ü_x000B_y_x000D_ñ?_x0001__x0007_½!í¬·ð?½uÉyð?¾_x0008_ 	ñ?Ãh¤_x0011__x0015_Õñ?Ýô¨îA'õ?RDÒÂE_x0002_ò?HY_x0014_H_x0012_sð?µ_x0014_æné_x0001_ñ?í_x001C_íið?ª\_x0016_ª¿ó?_x0013_¨ý:Áð?úq_x001C_ô¹¼ð?â_x0006__x001E_hQ[ð?JÉVdð?M_x0012_(_x0003_IOð?­Y;ÙOô?)ã_x0005_´bÆõ?j_x0015_®ð?sg_x001F_òð?É¼®_x000E_ð?eâ)_x001A_ ð?c_x0006_/µ$ñ?ýcô÷ñ?&amp;7= ñ?KY¹ðð?âÆº¤ñ?ìð²´tÅñ?N_x0004_ØÂÛð?Â¸ä_x0007_Êõ?¼B¯¬_x000B_ó?Zúb_x001A_wð?]hrP_x0002__x0003_ßãð?ÔãY:H^ð?Ãy_x001E_¦_x0017_Uð?_x0013_æ¬Tñ?N·¨_x0013__x000F_Jð?c+_x0015_ÛJð?ûäh*Nð?Ê¦Å(Ü1û?µæÔ`Pqð?!_x001F_¹_x001B_ãð?Ìî5_x0015_­_x0011_ñ?³iIÅXò?_x0015_n)aºð?Òëcëãò?ÿÓ_x000B_,ð?úESÄdð?÷ã_x001F_øñ?Ï¨_x0016_ìã¿ñ?&gt;·õËàð?_x0005_83ÙÞpñ?8f(ÉÐsð?ê1Û_x000F_øgñ?_x0012_£«çñ? ++,§vð?$ëLµ+ñ?_x0018__x0005_¡¹ÚYñ?ðÉÐòmyð?ñgë_x000B_ñ?:üL_x000D_tò?¤yÝûð?ü-_x0005_î_x0001_ñ?&gt;_x0008_þ/:ô?_x0001__x0004__x0019_Íìv­Íð?ªv_x0002_]/ð?=3°_x0006_ð?¨hÿÐÜåð?w³on=Óð?×_x0015_ê_x001E__x000E_$ð?þ÷	 ð?JTs9ñ?º¹:$I¬ð?î_x001B_;L¾ñ?_x0002_#iþÏð?8¼GeÂêð?à_x0017_±«²ð?/¬_x0007_DÙ_x0019_ð?_x0002_&gt;M¸0¢õ?X_x0014_ê	_x0007_¨ð?_x000C__x0010_üMÞ¸ñ?Á»_x000E__x0003_ÍNð?m_x000E_Ö6xð?§±_x000F_ù4ð?rÃû;1ñ?Ç_HÄ¾ýò?|_x001C_U_x0013_ò?ô:aØ=ð?ùíñ_x0019_øð?L 0·¨ð?¸_x000E_ôPúûô?Åµ&lt;oñ?_x0010__x0003_ÕÎYñ?b³O¨5ò?I+_x000D_Ö?çñ?lÍ_x0006__x0006__x0007_ "ñ?_x0004_÷*D_x0001_ñ?1½_x001C_lB_x0014_õ?2i¤ÆÃ_x0001_ò?Û]×µð?ÿîápò?ºz(_x001F_Þ:ò?64¬8ò?1Ö'Pð?_x000E_zDësqò?ä|Þ$ëñ?ï¾­_x0005_	ó?Í_x0003_ÜTð?Å'ÐRåÆñ?ÿ_x001A_Où_x0008_s÷?Â&lt;_x0004_v /ò?Þ¼qW~Ùð?m_x0008_î&amp;{ñ?_x0018_94Z9_x0012_ò?³3¾Î|«ð??ç%m´ñ?6=&amp;Ü~uñ?Ø	tøLñ?Qõê_Ìùñ?C¤¬F_x0002_ñ?^¦²¤6_x001A_ñ?_x0006_G¡ë¸ð?U_x0015_Y¤rñ?o¼_x0011_³goò?00ÁOCñ?XÇ÷5_x0011_·ò?|ÅÁäÏAò?_x0002__x0003_½îfh»%ó?*V_x0006_gFñ?_â¡]Õñð?£­V&amp;?ð?}_x0011_é-Ïñ?/Ä%\_x000B_ñ?¦_x001A_Êöð?Öv¼æûð?Á6³[)õ?&lt;_x0001_ÞÎÿ_x000B_ñ?¶Zò¸¸ò?0ãÆ\@ð?%Lð_x0018_Ù%ð?_x001E__x0007_~ð?Ê_x0004_Äk*«ð?DlÊîeó?úQ%_x0015_ê8ñ?[`+_x0005_zñ?_x0013_O_x001C__x0004_ò?iù14${ð?(ÑV¦NÀñ?R×ß_x0006__x0016_ôð?:ìyt­ó?],;´vmð?5Þ_x0014_[N«ó?ISö_x001F_ñ?k_x0018_ ÷¹ð?ú	«BÍð?_x001D_±-_ì¾ð?ãeQ_x001F_Ô¶ö?%öu{ò?{ï7³_x0001__x0002_ð?Tj&lt;ð?åj¡WJð?ª&gt;Ü;{ñ?¢^ùbó?ÒRù_x001C_®ð?luÅCð?^_x0002_Í&amp;¤ð?oÛ:Üáð?¡k31Áð?uGÞtÓ­ó?@kc°_x001E_ð?(^Âúð?_x0001_,¿ËMMó?å	W¹Ì4ò?;«ø®_x0004_ò?½_x0013_vÇ=ð?* ,ÂYó?í{]wHð?mP|#_x0006_¾ð?ÍÓ_x0002_¯_x0013_0ò?Ï!¾¿?6ò?_x000D_§¾(éð?gÎµ¬úKð?à¬zÞ_x0017_ñ?¦ÝV£îìð?}p¸$*¨ð?Où£fâð?I&amp;Â¦q&gt;ñ?$K_x0013_9Rñ?²O¤.eMð?U¿a*_x0001_/ð?_x0001__x0004_ e%È_x001A_ò?^gC]p¤ò?UÊ##U~ð?§QÇ¹Îð?¨Ð²²*^ò?/üOô_x000E_Pð?U"à¨ÿXð?_x001A_4=³Ïûñ?¢{¯ö_x0002_ò?òÓ_x0012_îð?ì!#gRó?_x000C_½¤Ïö÷ô?KWKNò?_x001B_öµTñð?uÉ-û6ò?1$"HÚð?KVJ¨Jð?@ÁIK#ñ?N?gf£ñ?FÕ»I?ð?5ä¤³Uñ?'	O9Ë_x001D_ñ?_x0003_m&lt;£$Pò?_x0013_ùy_x001B_£Åð?èðÜ_x0011_Øò?	Þ_x0010_²øð?ÀÓÅÜô?$\4y_x0014_cð?4ÅX¸_x001F_ð?Cß)§ñ?ØS5i¥~ð?ä¨1_x0001__x0002_¯Õð?Á¬Îøúð?_x001D_A(]D'ñ?ïaX_x0007_ñ?J_x0001_|_x001C_ò?_x0015_ØðF²ó?k_x0017__x0005_Yù_x0012_ô?á :_x000E_ó_x0015_ñ?çÍw¶8_x001B_ð?2t_x0018_ôXô?_x0011_ê·òð?Ç@2þÆñ?Õ#v]ï/ð?ù.®Ð2ò?+ã¢¦ñ?_x0019_I¯?ßò?gbæ÷ýÖñ?Ô¼Zn"ñ?&amp;ÐØS¿#ñ?éWhð?_x000B_&amp;@_x000E_ò??w3V_x0003_ñ?KWK_x0019_¶lñ?¸:^Á¾Vð?F]%æ_x000C_ñ?Î3_x001B_¢Ïñ?_x000D_0Ï_x000E_Có?ä§GÔ_x0013_Kò?ô¡Y)íyð?1A_x000F_þ_x0006_Vð?.{_x001A_Éû_ñ?d¸ãÏ¡ñ?_x0001__x0004_@æ=ën$ñ?«Ë_x001E_¡zð?_x000C_ÌKû¬Pñ?_x0019_'_x0012_nð?ûufB¿ðó?eÜ'&lt;¥ð?«Añ?^úÓ_x001F_Âgð?_x000E_Qüú;ò?RÑ¶\³oñ?_x0005_â*ãð?_x0007_­îW@ð?Á0ÐMô?ÌÆIz6ô?t^þï¬©ð?îm[÷J£ñ?¡º_x0013_dñ?(vâ_x0016_Téð?Êï Ä¥fñ?Ým^&lt;M»ò?ÑH_x0015_u|5ñ?²¾MÆ&amp;ô?_x0003_é£Êð?Æ_x0016__x0005_òn9ñ?_x0015_¢¥_x0006_¡ð?&amp;ÐîqUñ?tÕUþºñ?_x001E_¿Æñ?ÿ¨Sñ_x0015_1ò?_x0017_T½_x0002_ið?owz_x001C_uò? ´)w_x0002__x0008_F_x001F_ñ?¸Þ1Þ7ñ?_x000C_ØpÓS,ù?¦Dö¡ó?¼¬qbÏÃð?3_x001A_²£¼ò?ä_Î_x0008_/sð?T|Ø»îvñ?ìÝ_x0003_°xó?+_x0012_;_x001C_Bð?R£ø°Bpò?Ô5W´ÀÙñ?V±ï_x0007__x0006_÷ñ?Ø!=ùÕð?i©[ \ñ?+½ýKåÓð? wÞ^Jñ?î¼¤qJò?æßÄ_x001D_Öð?2µº°Ò.ò?	ò8[¢ñ?ï3_x0006__x0019__x0001_ñ?æé¢\ó?%_x0005_qJ_x0007_ñ?Z{+_x0007_ »ñ?yE¾ÿñ?³ï¬_ð?_x0008_9Â¯ÊÁð?ÞudJ_x0015_¾ó?æÇù\_x0004_ñ?9Ýõìð?Þ_x001D__x0008__x0014__x0013_ÿ?_x0001__x0003_9Ï©_x0014_òNð?ôZX_x001E_ñ?[k!üð?oLÿ;êñ?ÙË¡âð?aã_x0002_² Xð?_x000F__x0002_»_x001F_NÛð?±û¼@_x0006_ò?Ú~GÍ)yð?øÀhcó?	 ãæð?7rd_x0003_ïñ?§·ï¦íð?=%¿/Óæñ?]4åËôð?°¯_x0004__x0014_Ääò?_x0004_\WÇSoô?Ù&lt; !ÆFó?ÞUtG¯ñ?_x0014_mXð?üGd_x0008__x000C__x001F_ð?D'ÒÃ÷Áò?_x0010__x001E_¼qò?­y¡àyó?"Ú_x001C__x000E_ñ?OK®CÖó?Z8°ÎGYò?©ºâOð?ÊÑî¿þOð?L1Ð_x001D_¯ñ?_x001F_zh xsð?3hJá_x0001__x0003_x¯ò?/z¯å¸`ð?_x001F_r¨Ð{ð?_x0001_A_x0013__x0010_Wxò?IJdÅþð?trÒð?©¹wì8ñ?àHùñ?Â½x.ôñ?_x0015_½~_x001E_Oð?_x001A_¨Lò\_x0010_ó? ú	ßdñ?ÈYYè\ð?e7Iò»ßð?{F8\©?ð?õ_x001C_m¸&amp;Zñ?_x000D__x001E_åÓÚað?ñ3_x0006_GÁñ?Û±_x0002__x001C_:^ð?²æb{*ð?æX3_x0005__x0007_Tò?_x001E_®_x000B_0â&lt;ñ?°õ@©¶Wð?ËP5ø¡ð?y!é+nð?cùc¿æð?_x001B_FD{¬ëð?³7³Jñ?b_x000D__x0003_¨Ñð?~uò%^_x0014_ò?F_x0007_¬ÁÀð?l_x001D_À5Íÿ?_x0002__x0005_=_x000C__x001C_õð?~©þ£_x0017_ö?_x0004_x¨Yô~ò?XJß©Ðò?_q_x0012_{-¿ñ?ß_x0004_E2,ðð?1®_x0011_Á_x0019__x0016_ñ?	pAî³&lt;ñ?Se+_x0016_ð?ñ¼ê^_x0016_Að?·· ¥_x0011_ò?TÖyÖ´}ò?	4ÐUýð?	rµ7èð?X_x000F_íjÉ/ñ?íþË¿_x000E_îó?2Ã#_x001B_@ð?Úø_x0003_ëæµð?5_x001C_ºò?$ÖO_x0002_k}ñ?WSo_x001F_0ð?;7ÛM{;ñ?ãïî¬Û-ð?m ,Ù_x0010_Wð?ý.Gnò?_x001E_DÇåPð?ý7~%üÌð?¶+Åö¾ñ?Qêû7_x000C_ô?¢¤	ÊOÝ_x0001_@T¹$_x0013_ºð?ø$ÿ_x0001__x0005__x000E_Îò?	\æKjPô?NS+B¦ð?_x0014_ÀReÁð?d_x0016_Å~ð?î°ìá0ð?ü_x001C_³âÛ£ñ?b~µ±²_x000E_ñ?` ÀvVzð?öL_x000B_{ð?º¼_x0015_7ð?àÍSÝ%ñ?àÞk;î{ð?å_x000F_út÷ð?2¨é_x001F__x0006_8ò?J£_x0003_£ËÄð?½WEnFñ?Ì_x0019_sî'áð?»QÀ_x0017_®æñ?Î	í_x0004_só?b½pÜ&amp;ñ?_x000B_F"§=ñ?Ô_x001E_!`ð?¡_x0002_Ô2_x001F__x001C_ð?´×ß«¿_x0013_ñ?*r¶Jð?=C"Ã(ñ?ÜY¡Gãð?Gö#g»ð?Tò_x0017__Dîð?|º£\ñ?åµ®rð?_x0003__x0005_PÙàx'ýñ?éSl_x0013_õ?D	µ±Æâò?}ýòs¬ð?k9¢^Eð?|.E_x001C_Mð?Í9W/Zð?ð$É_x0006_ó?YJ_x001E__x0002_¹ÿð??¡_x0001_PsÙð?`2Êº¨ñ?Á_x000E_ãáð?9_x0007_FäËGñ?z¾ÌÐæ8ó?ev2îÅ_x000F_ó?rÃ_x0013_ñ?øÝàûõñ?J_x0014_Ä¸Û¡ð?·öùÒð?]îº_c&amp;ð?e©_x0007_»ð?}³¹xmò?IÁW_x0013_óð?_x000E__x0019_¡Féúð?E(ûVDð?$ò_x0018_=%ð?"_x0008_l_x001F_Cñ?úÈ|Í_x0002_ßð?NÍ77_x001B_ò?â_x0004_Ë£_x0005_zð?zËHÎ_x000B__ñ?Wñe_x0001__x0006_Ælò?4ê¢Ô1ñ?9xõñ_x0007_ò?Yæ.n_x0004_ñ?£Æ_x0002_á5ð?÷_x001C_4©ð?a¦_x0012__x001A_åñ?¼S_x0014_nH$ñ?ÔW_x0019_Ùdð?nÊ¼Z¦ð?¨8&amp;)ñð?=ÒÇõºÍô?_x0014_Ä[A¬¥ð?_Ï_x000E_õÄð?1hÓñ¤Rð?§­ìð?y_x001B_2õ_x001F_ò?öO"&gt;ÔKñ?1úp6vð?yË_x0013__x001A_çð?_x0002__x0011_KÉv_x0007_ñ?Ó¥Ê&lt;Áð?Üô_x0007__x0007_÷?ðGÑv2ð?¸ô6ezð?8ú_x0017_UÛó?í¡æ)_x0001_ñ?®¤e_x0013_ð?Ç?_á_x0003_Âô?+¬È	ð?bþoVÇ´ð?ä_x0013_8ª_x0005_ó?_x0001__x0003_9_x001E_çkbô?¬E_x001F__x001B_£ó?Û5ã¸ð?üöéy(ñ?A_ti«ð?ì	¡_x0002_wð?JÜnÊª;ñ?JKÀêg)ò?Â_x0003_eûð?Xµt_x001B_ñ?8_x001D_^d.pó?n5è_x000C_:ð?-L½_x000D_E0ð?üT©_x0007_ªô?O_x000B_,g®ò?ÿ@_x0019_ó?_x0006_i©«3öð?_x0003_Ìª_x0007_¶ñ?$®ñã_1ó?÷f¢ÿð?Ö_x0017_ûâð?!'&lt;ò?E&amp;7{Âð?®ê_x0001_ùð?Ä°_x000C_cÅsð?0XÆóå*ñ?¤Zã$Sbð?_x0018_bTÀ._x0016_ñ?¶U&amp;òºð?AóuÐð_x0015_ò?¥_x001C_Õ¹Jeð?_x0017_s_x001C_#_x0002__x0003_ã)ñ?ùÓÕÖdÊó?_x001E_ïw×_x0001_®ð?}Q5¯y_x000C_ñ?¸"Q!rüð?§_x0018_p¶_x0001_cñ?c_x0018_aÏ¹ñ?i~C_x0005_?òð?»_x0011_É]lUð?&gt;5Bñ?[¥_x0008_(ð?t_x000B_°4ØÃò?Z«CôÃñ?´Æweñ?Â_x0017_!¡tð?·è¿Ïáò?Jí_+ó?ÝnÄ¡¤dñ?¥Z·sÇð?©ÒCð?_x001F_dü¸­eð?þfºMAð?hü3)·ð?¥àê_x0001_ðð?dj{X¥fð?fc{6Pó?Å_x0005__ùÐð?§]Ávgð?4Åë?Ì-ñ?a_x001E_}¬_x001A_sñ?_x001B__x000C_e(%åð?Äâ{aÒð?_x0003__x0005_µrÐ=_x0019_Áð?íã{*_x0011_\ñ?_x0006_=Ï	K×ñ?Ê°¤ÜÍÐñ?_x001F_vdô?_x0016_#lfT9ð?ò_x0008_-½_x001A_Tñ?_x0002_[8ºüCñ?zð¼ð?¡©\õð?âúk,Ú_x0008_ö?&gt;Mó_x0010_ÎÕô?_x001A_Õ¬ÖÌñ?¨^=_x0002_ü°ð?_x0018_×XGTð?V®ÛWið?æ0qÒg_x001C_ð?`úçTÛ_x0008_ñ?4_x0016__x0003__x0006__x0017_Õð?K`Äe¹ñ?MÕ¼ÓWð?Ô.%_x0016__x0004_gð?_x0008_LMSHSð?BÕp©*ñ?(&amp;_x001E__x0001_«-ñ?G*R¥/ñ?#&lt;®gÝð?_x000D_³_x0013__x0002_x|ð?Ã_x0016_Bvñ?h_x0019_³Ë*ð?ºB.Áñ?g!bs_x0002__x0004_ìSñ?öMâ_x000C_¥Vð?_x0008_õåâ4Zñ?#ï¥û"/ð?¸I«Âa_x001E_ö?ÔÝ§Mõ?ßÏÚhé_x0002_@(Nî®¤ð?¾§Aë´ñ?û'Ì_x0002_.¯ñ?_x0003_Í½_ãOò?3øH@"õ?¹Õ_x0002_Ü_x0014_ó?ì®é{E£ñ?ðÓ_x000B_=ñ?[_x0014_/ò?B¸xx_x000F_ò?a°³_x001A_pð?_x001B_f_x000D_-&gt;±ð?_»S®äð?aÊô6¦mñ?~9â_x0010_Çò??}ß²|ó?F¹¿*_x000B_ìð?T&lt;Zæ+åñ?Ñ_x0001_(_x0005_óð?fpÂ¢âÍð?Ú1Ha_x001E_ò?{Ã,ò?tOÑ6¤$ñ?JýzY_x0017_ò?2_x0016_!üÏø?_x0001__x0002_3ú_x0002_#Aìð?°5*®Içò?TÊ°×\ ñ?_x0003_!iÖùð?ýÂ&amp;4ñ?Ñ]pµãÿð?_x001B__x001C_¨øz!ñ?Ü_x000B_Ûsô?båv«ð?5,Îü_x0012_?ó?_x0018_Ö¾h­ñ?SEÔ,ûªñ?t×_x0003_¡s{ð?ô¼_x0002_À_x0012_aô?	º\_x0010_á©ð?_x000F_çrÚGò?ØmCYð?A_x0002_ Dñoð?]&gt;l(tð?mÍòL0Ìð?·³Õð?.7_x0010_jò? $«X"ñ?â_x001D_[¯âÇð?[fQÌò?Ú²øW5ð?6_¬_Kqð?&gt;½_x0015_¼î(ñ?¡ìq_x0008_Äúñ?ñ~¿åÈ^ð?æ_x001F_V|Äö?\nZË_x0004__x0008_±òò?åJ2²¾,ð?b_x0003_)#ò?Õ!$õð?_x0002_²_x0016_â&amp;öð?:_x0001_/*_x0006_Pñ?_x0011_êi#Yð?ïÆ±­ð?_x0008_KWn_x0015_ßñ?_x0004_U/_x0011__x0016_÷?TM´Gßð?äÝ¸Î ð?äo_x0001_aó?_x001A__x001A_áÖmÎó?ê^i¢_x0011_ð?ýãÒ«ò?3iÒUÌð?d~åið?ý;_x001C__x000B__x000F_qð?¬_x000C_ã®Oñ?¡ÅThþð?*@°Hß_x0002_ó?rùäµ\ñ?µ§^¤P{ð?_x0010_É×_x0004__x0002_ð?_x0005_)×1_x000E_ñ?cS%}_x0007_kñ?ó¸_x0015_½&gt;Ëñ?Áò8ËÄgð?:ÅÚê¨ñ?S¿ªøUñ?hÁ_x0010_@*Jñ?_x0002__x0004__x0013_ý[åû¸ñ?1±_x001E__x0003_ô?B2PsBsð?	S{DBÿò?Ó_x0006__x0011_nÃñ?¤\·cÂð?gÐ._x001F_òð?MVÚÈ]ó?Pá5_x0016_¤sñ?Æ®®ó?_x0014_8@LÄó?Þã`~_x0018_ò?ä_x001C_Sð³&gt;ò?_x000E_ú(Âð?¢Ã_x0001_3_x000C_ñ?Î¦M¼ãºð?_x0002_r_x001C_»£±ð?¹O3_x001A_6Vñ?_x0012_X_x0014__x0008_Ezð?Uµ	TÀ_x0006_ò?¿bV&gt;ûð?±Êì^	_x0003_ñ?{_x001F_¾ÒÑ_x000D_ñ?"iv±D­ð?.Ð$ú×xð?9L«ñ?²k_x0012_¨jð?Ec«¤Úñ?_x0019_¢ä=kÇñ?pf_x0013__x0002_ò?_x000E_4_x001C_¾eñ?¼vNë_x0003__x0004_8ºð?_x0002_ÏL6ó?_x0011_5){§ñ?_x0014_æó¾nËð?¢ÆÀh5Ló?§_ÀF¹ð?_dó*pð?´H_x0002_Äð?p_x0011_Uºnýð?É	ÈâZÇñ?RógWÒ_x0001_ñ?Ü_x000D_õ¶¬ò?¤ÙË,Çò?,ÑòLÿX÷?6Gn¸ñ?À_x001A_5Wñ?M¡ÏTñ?»6è\Aò?ÏJi]Ió?9R òBÃñ?³ybð?'i{ò_x0011_Äð?å,=Mð?V§?_¯ó?w'É×ð?1®äQú	ò?(Èi´)ð?@bB%Óð?ç¨&lt;JÑð?Ë¦¨_x0016__x0011_ñ?ZVrå ð?¹#ÚsQð?</t>
  </si>
  <si>
    <t>63867ab472a7be77dceb2b75c0a73db5_x0006__x0007_UH«ÎÕ±ð?ß3 Ñð?Î+_x0002_7°ð?UL5Û¼_x0005_ò?X)L:ª_x0018_ñ?_x0007_óDÿq ð?_x0004__x0013_moð?µeQ0Úeð?GB[DWXð?çGÑ¬ýRð?D¡?ßXñ?ìW_x0019_0ð?Ýké@fñ?¢m_x0001_»¼4ð? _x001D_ÜËÓð?-ë5^Tñ?Ïæ¶_x000B_ßð?~_x0005_·jtÓð?Må9§"ð?_x0003_õÛ¨_x000C_ó?¿©{.©ð?U4o`ÀDñ?zá¾µ)ô?_x0018_úNã¹5ð?.¾Qî¡ð?_x000E_B5£úµð?6Eïñçð?_x0003_2§R ð?©*_ÇÆÒð?_x0015_Ðzçò?R_x0019__x0012_9Fô?_x001E_pO$_x0001__x0003_Õ{ñ?Ù_x0003__x0019_è-ñ?yã&amp;¾_x000C_ð?§$öãøó?6/8Ágñ?½òd³\²ñ?k¶*1?Oó?ã¬_x0015_,×ñ?ü\±ì©;ð?!4_x0015_oU8ð?7z_x001F__x0010_±ð?_x001B__x0013_Lñ?ó]o94Yñ?=Ñ_x0015_C_x0016_ñ?$'£ßKô?t_x0002_çqÑð?Û°_x000B_vQò?_x0013_ÖÄpð]ð?ð_x000B__x000F_¹íð?ã!ß_x0004__x0013_®ñ? _x0005_bk¾êó?&amp;IÂEí_x001D_ñ?$sµ8ð?ØÙXB0ø?ï¦_x0011_Ecð?9Àÿçò?.ºèÜCó?mcA©áqð?\v_x0014_Jÿ=ó?Üt`&amp;³ð?_x0011_#«Úw¾ð?Ñ@Ò_x0007_[ô?_x0001__x0003_SÎGñ?~Ì¬S°5õ?ßc&gt;}©{ñ?¼_x0006_Æù_x000F_jð?RC¢_x0004__x0015_ëñ?ã_x0004_Îð?¨ ·lÚð?_x001B__x001B_EªÁñ?b·Ì\@þ?h(t¼ð?k_x0018_9Ôð?a_x001F_òkOð?	_x0006_©È¹_ñ?ÕÝ²ÅPð?ÒN_x0015_D[Qð?°y$zò_x0001_ò?¸×4x§ð?vñËÎìñ?_x001A__x0002_}_x001E__x001C_àñ?´µQ9ô?ãúÍ"$Gð?Y0ËWÑrð?_x000F_+Û_x0001_ò?3·´r.Iñ?_x0018_Ãàguð?_x0011_·T_x0006_â?ð?Àl~?$»ð?p*&gt;1_x000F_ñ?Pö_x000C_q_x0007__x0013_ý?ÉáÂð?ñ_x000D_/Æèô?÷8ì_x0001__x0003_OÚñ?ÀÞ]¨jeò?«¬F_x001F_÷?Ä_x0010__x001D__x000D_`çð?_x001A__x0012_}ÆRñ?Æ±_x0017_xA)ñ?i[z¼8ñ?*©ä_x0018_Añ?âu.w»ð?_x0016_Ø!oÿñ?_x001E_ &amp;\_x000E_ò??kÂaÚð?Ëþ+6+ñ?d3%¬­ò?6r00bð?g/Ê¥ñ?]Òu_x0018_ñ??6_x000E___x000B_ø?ÆÒm°_x0016_ñ?Ð¿,¿ð?ÜSöoñ?ÊÓ]ò_x001C__x0015_ò?D&gt;4ò?´híÐBÇð?òº8©að?l__x0017_²H;ð?_x0013_D_x0002_ý©ð?pNÚÊfð?À]_x001A_£ð?ÅïNÜ'ò?Zç_x001B_m_x000C__x0012_ø?LLÚy_x0019_ô?_x0002__x0008_ùR&amp;ËfXñ?_x001F_æ_x001F_ÊUñ?xFO9"Üñ?õ_x0001_b×Ù®ð?®YÐð?}_x000F_Ïg_x0015_Yð?Ðrê·øhò?,YÛgò?_x0012_Ã.NE¯ð?_x0003__x0010_³XÁð?_x0010_ã¤éM_x0005_ñ?CÛ6üKñ?ÀTàá%ñ?_x001E_Í¡Í»ó?_x0010_iàª§!ô?g¥Ìá_x001D_ñ?©_à_x0019_5@ò?¦Ñû¨­ð?_x001B_ÆM63bð?[61_x0004_øð?'·_x0010_½Ò³ð?Å×Þ_x0001__x0006_að?­\Úä«ð?GMÃN_x0013_.ò?ãu,Wuhñ?bG1_x0007_2ð?ô´Ê@ð?Â_x0011__x001C_ä_x0014_ñ?­ñL°½ð?±±ñúl¦ð?µ)_x0008__x0004_r_x0013_ñ?hÃÁ¦_x0001__x0002_ü±ñ?Nµ¶Múñ?±­A,ù8ô?½d"¢_x0016_!ñ?ÁÏH}ñ?îAG_x0014_1_x0011_ñ?Ë_x001F__x001F_ãð?ÚøÀ_x0012_Ñ§ñ?Dº_x0013_¶_x0017_ñ?&lt;Ùy5_x000B_öð?ËÆ×±vó?Ïhdð?øîäãñ?/û´ýR-ñ?±~ú.Àð?åµÐ/Eñ?zíîðÛñ?0K5ýû|ñ?Ø_x0012_&amp;"¾	ð?#¶þoð?þ_x001E__x000D_ª_x0005_ñ?H\ÅÖð?êl_x0002_Û_x000F_|õ?èñjO÷?D8yÂÖtñ?«Q·È:ñ?ÊÞ=Í^Øð?2ªXfåsò?OìWlð?ÜÁ_x0002_Nïïò?èf_x001D_íNæñ?ùÏî²çð?_x0001__x0002_"8alB_x000F_ô?yù7O9ªñ?8î9éJgñ?}üÒÜñ?	=ñFð?_x0012_B~p½_x0010_ð?SN#Üõmð?=	ñ?B9èªê±ô?ú¢¥Ô?gð?Åè×_x0018__x0010_^ñ?_x000F_@nè|ð?ú=Ñð?Õj~Èj;ð?"CÙ!ñ?[¡&lt;¢ñ?M5Ól¯ð?ÉJ£¾$ºð?yJv)âIð?MÜ_x001A_´´çð?¦¤²dû_x0007_ó?ÅøHHñ?»R*q_x0006__ð?VÃI÷«ñ?Õ9jð?êh«/dõ?óCò? ¼ß¯}_x0008_ñ?°AÍ_x0017_òHð?_x000F_I¦!¤ð?È_x0008__x000C_&amp;Û¼ó?_x0012_þ_x000F_P_x0003__x0005__x001D_õ?Tî*ÄLð?b°_x000C_6i_x001B_ñ?Ñ_x001C__x000E__x000E_å	@ß_x0015_Ýh"ó?_x0004_Aü_x0010_9ó?_x0004_2_x0013_ÿy ò?_x001A_,Gx-ö?ª`d_x0018_Mð?÷Ýxjþãð?´BÆk¬ð?|0duð?o_x0018__x001E_ÏÍñ?ZuÌù¢¯ð?8ZÇ²ñ?¨ð _x0001_áð?½3èã:ñ?H¤Û&gt;.Qñ?Üÿ6ç~ð?§ÀÐÜ"ò?l_x0002_ûeðð?¤#¢ÿ=ñ?_x0005_wCï|¤ñ?_x000E_ü	4ð?[_x0012_½ÿ&gt;ñ?»_x0002_õD¨hû?ÖGçª×Åð?tk_x001B_a¬ð?_x000D_öW _x0017_ò?|¤ó!¨ñ?.Ò²_x0001_ò?;\ï_x0019_&lt;Vó?_x0003__x0004__x001D_=ê_x0007_èñ?O¸TÚ{ð?qLÉ_x001D_Ï¶ñ?k|àãÂð?°ÛÅÙð?»vI_x000F_ð?ZC?«½ð?À¶aÓÑËñ?ÖÔÚG¯Rð?åvÚÕW_x001D_ò?ËÁ£_x001B_C;ô?_x0002_Ò_x0007_V×4ñ?_x0016_n_x0004__x0001_,Êð?fÉÓÔqñ?½¤­xñ?#MÜ_x000F_Èð?Î¼_x001C_,Üñ? #qPùñ?âÌÃå_x0016_ö?e_x001F_n_x001F_Yð?ÝÂÞô?Igum¢&lt;õ?Jþ6§Rò?·SHåò?z|V&gt;_x000F_ãñ?LElr:ãð?_x000B_Ò»__x0011_Ñð?¨£n©F¼ð?æA¿@ËÚð?-_x001F__x0019_zEyð?ºÅAÚLò?\_x000B_+_x0002__x0003_¼ð?7èf×	ýð?X(ôÃZJð?/V¥6·_x0008_ñ?Ã~|lÅ_x0001_ô?_x000D_\Øüð?ÉÜ_h34ñ?í3¤ñ?QJ+3Dó?ySý¿u_x001E_ñ?-ØøZ;ò?eá×¹w¾ò?pË6_x0019_ñ?¾_x000F_»TZñ?_x0016_²fÁyAõ?6_x0008_$2øð?u¤^_x0001_^_x000D_ñ?MÈ¥uêð?_x001E_yQ1eÔó?ló;J"©ð?ô[[ó_x001C_ò?v2Ýü¿ò?º$ß1«ò?|GUh_x0019_ò?n»_x001E__x0002_³Vñ?ô%½Bð?¥ Ñ_u)ñ?)dÛÍ_x0005_ñ?æiqIâò?*ä!-ñ?2ä=LrÔñ?ñ¾O'Ôò?_x0003__x0004_ôn_x0017_î_x001C_ñ?ªý5ÇH9ñ?_x0004_ºy_x0013_¨[ñ?\_x0002_v_x000E_£=ñ?/_x0002_'_x001C_gùð?éq\JZÑð?E¥R¿ÿwñ?oÙêGð?_x0004_,ÏM·@ð?*_x000C__x0008__x0006_æó?ª&lt;pÒÒAð?\b_x0015_fÁZñ?A¶XÄò?Á_x0004_«ìß|ð?¯T½DÍñ?N£§ð?äÅ£õÉð?_x0017_É	öÓôó?[ðv¤£´ñ?_x0003_0_x0002_ññ?ýÅØoð?_x000E_;tâ^ñ?¥:	ò?GõAò?áÆb\Gñ?&lt;ø÷Î_x001D_Gñ?= _x0001__x000E__ò?b%¼çëð?j÷ð?8:³òÂð?×ÞÄV\·ð?UÌüÒ_x0001__x0002_c3ð?ÏÇ_x0002__x0002_tð?VêXò?G g"ë_x0004_ñ?ãV_x0006_HZð?9­¬+&gt;Õñ?_x0006_¶÷xhCð?lÇ¯´©?ð?w6?7 ;ñ?._x000D_ô	_x0010_ñ?blX%_x0012_ñ?0_x0014_N¯e·ñ?Õ&gt;%:Åó?ærý,_x0010_ñ?_x000E_Ü¥òTæñ?Çti_x0001_ª_x0006_ò?	x"_x001E_Ö¸ð?BÂ_x000E_{àó?K_x0002_9C5ñ?_x000C_o.ò?âÃî&amp;4ò?¶¤Å3»ôð?_x0005__x0014_04ëTð?Qå^ð?va_x000C_úð?ëmL_x000E_*ñ?ðyX~ò?wÖ_x000E_r	ñ?_x0012_ãwò?Í_x0002_CÎÙð?l_x001F_S+£ò?3ÇCMìð?_x0003__x0005_++_x0010_Xñ?ùÏAÆ_x001D_ñ?ñö2ý¬ð? ³~_x0008__x0015_Rñ?V¨Esí ñ?à²Ð²Åñ?Yè÷_x0001_gñ?HÆö¶)ð?ÂàvZ%Ið?_x001F__Ù8¬ð?ëÿþé/ñ?	ÑÑ'óñ?u&gt;_x0003_Gpñ?{_x0006_áS'ð?5r½L8ñ?Ó¥cÈSó?ÛåÆ­V|ò?6=ã_x0002_Xmó?_Yô0_x001B_ü?ÖäqòÏð?©&gt;¿ª¯ñ?ô£¶E1!ñ?_x001F_æ1zó?_x000F_np[èNñ?ªL¢7ñ?.{Þ2÷4ó?,aSûñ?îÐäÓóhó?_x0014_DPTò?8ÿAQ.ò?B_x0004_twð?_x0001__x001A_?y_x0003__x0005__x0011_Bñ?y:A_x0006_ÿð?ú%IVGð?Ç©à¬}ð?_x0006_O_x0002_¶ÒXð?_x0011_ÜG2ñð?Ûí¶-qOñ?i}´_x001C_¡ð?üúy#úð?nY^m@ñ?4~_x001D_«ì»ô?dê¶C iò?9x¾FvÒð?ä åc-'ñ?ú%³_x0007_±_x0004_ñ? bH¾Ìð?/°0t×ð?_x0008_ÄôÅêuñ?¹à³û{ð?ú{sYyñ?_x001E__x0006_¥ßÔ[ò?þ_x0007_@µ_x000F_ö?Ú¥VQbbò?°¶_x0017_Ý§ð?ÐC¢¤öõ?,×P_x0003_Tð?4-º_x0001_@,ò?_x0019_z"Ïð?©ø6rñ?_x0019_(W_x0016__x0018_ñ?ëÄ_x0014_½_x0007_ñ?¢ûÖ÷btñ?_x0001__x0003_qê&gt;?Î§ò?8Èh2ð?ÂÁoÂ·ð?zsä^CÊñ?A±@_x0002_ä0ð?M}_x000E_æü?ò?}_x000D__x001A_ã_x0017_Áñ?G¼T4ð?¡Î¾äð?`µØ+Añ?FèûUý0ø?´ì^_x0014_Á_x0003_ò?_x0016_£×+ïð?_x0011_ñðjEµð?f_x0013_£NIçð?â@@T1ò?{Î§;_x0005_lð?ã5ÖPôèð?×ïbÝý´ð?¶²F[dzð?p&amp;ó_x0019_Àð?_x000C_å(h¼ð?.À_x0010_û¤Ññ?¡ß_x0008_0)ð?á)Y£ªñ?àåå;%Ôð?ÍK_x000D_ò?/ê§K?_x001C_ñ?°6_x0005_ØSñ?Ûµío-õð?¦¾Q6_x0004_£ñ?i_x0019_-ì_x0001__x0003_rñ?ÒÒBv{ò?20ôzrñ?n,Ì_x0010__x0017__x0012_ñ?E_x000D_!(ò?×~¹_x0006_á¶ð?×¿Ù_x0004_¬æð?_x0007_þ¯[ð?À_x0012_c«Ñò?,ðò? Þj¤S_x0011_ñ?_x001D_~ÛµÀð?ÐéEhv_x0019_ò?Tr?_x0011_vø?_x0017_oyH!ð?øJÁ_x0016_¢ò?B &amp;r_àð?_x001F__x0008_Úc®ð?Eç%x/ñ?é¼"«Ïð?_x0019__x0017_sð?i'_x000E_e;\ó?K_x0010_%Ç_x001D__x0003_ó?Ô¦^6£ð?¢Z·ÑK;ñ?²È_x0014_ò?`ézñ?¦G¿_x001C__x0002_Äð?bÛ_x0015_#ð?mê_x0018_¦_x000F_ñ?PÀ0Üð?¬mýÎ(zñ?_x0001__x0006_-MÅÔð?_x0007_bð¿Þ4ô?½P	ï¬ñ?ÏqÆ÷_x0011_ñ?ûnÚ5dJò?ÅÅoHfñ?_x0015_,qÜ×ñ?__x0012_èa_x0013_Þð?ü(PQùñ?dH3Ë¤ð?r+&amp;Ûôð?_x001B_ví_x001D_øù?_x0016_ÃÊcäð?3_x000D_ÆÊ_x0004_ñ?_x0001_õ¸Ó_x0002_ñ?JoÂH­`ó?Ïl×_x0001_ØÕð?_x0012_%ÉV:ð?_x001E_ÖÒ½ð?±/Õ_x0002_Úò?:^Wdò?Z9@È9éò?{ZÜAvò?_x0006__x000E_M{p-ð?_x0005__x0013_`áñ?	+¬_x0013_8ð?NËá_x0002__x0001_ñ?øZe­Ý·ð?4ÖcS_x0003_èð?ºWy]ð?á?=¯nañ?Ðímh_x0002__x0003_ñ?ÖEwÃð?_x0001_S_x001E_0Ñó?&amp;_x0018__x0008_wÔñ?]êu_x0005_ó? ¼ì¥gö?_x000C_£_x0004_ËÃyó?îÄÈK¥uñ?B!¥îÒYð?¬_x0002_ûÓfúð?(´&lt;ò¢ð?5ë_x001A_¾ñ?À](öð? ?+ _bñ?³_x0014_×i¿ð?tDg@Éð?ú_x0019_]Î:ó?Z@L[&amp;xð?_x0011__x0016_mU_x000D_ð?.ø;4_x0001_æò?y_x0013_&lt;Rºð?M.l|_x000B_êõ?ÚrÈ·òñ?"_x0001_ _x0007_QÓð?àåû¹ð?Z_x0011_]øxò?ZóvqJ¸ð?_x0011_´6="|ð?AXL_x0005_ö?ñ1Ñè§ð?Ö!tgmð?Þ1_x001F_ï;ó?_x0001__x0005_É_x0001_Pcð?kæRÃÒLð?dê1L§àñ?äWEÈ_x0011_?ñ?_x0010_TÌ3*ò?5¸'Q9ëð?_x0019_Z&amp;_x000B__eð?ú¯K}Ôò?ÎôRïªñ?E»ìM_x000C_jñ?ÔMQC_x0005_ñ?y&lt;&lt;½ñ?Û%WýWð?3Á.HY_x0002_ó?æ|_x001D_É·ð?.+bIò?Ôàðÿ_x000D_Gð?n_x0017_á{_7ð?ÞC®å/Dñ?Ó_x0018_Åøð?ÀÓ.]ñ?"N._x0004_ñ?_x0013_aê­ûð?kÄ#Æ}_x000B_ñ?ÌÀf%CKð?=øC`_ëð?\ÉáÌÍññ??Ç_x0018_#Õó?_x0003__x000E_P2ñ?0®lTçõ?Ó_x001D_')1ó?¥/l_x0002__x0004_y_x0016_ô?JËµ_x0016_àRð?Ps¨+÷Ôð?Ã¶¸_x0014__x000E_ýò?/fkoöYö?¿_x0016_D_x0011_Á_x0001_ñ?«_x001A_F_x000B_oð?¯_x0005_(_x000C_xñ?Jà .i¤ñ?Éü61y"ñ?ºeT¢G+ð?Ö@¾n¯ð?ì§zú³ñ?D}R]¨'ñ?t_x001E_Å´_x0015_Fñ?üæñÃÉãñ?ú_x0003__x000F_[sñ?=ØB3wó?í_x0003_ùI%[ò?_x0003_Î$Ãð?èq%à_ñ?NwË_x0007_(ñ?æ_x0006_Ax ©ñ?æ[+z_x000E_ò?Læ×G²ð?_x000E_[´2Êð?G W`âð?l°åªIð?§ÅÓßÿ;ð?ÓºOJËyñ?}=K_x0006_óÁð?_x0015_NQ-xñ?_x0001__x0002_å_x000F_ªûö?!ÜqÈñ?®Ñg8éfð?6½{87ò?+_x0003_R_x001E_üð?sGxx_x0014_0ñ?&gt;Ç|_x0014_Cù?ÊÞC³'iñ?ÃáRð?eFÂ_x0005_åð?_x0001_¢Üs&gt;2ð?9x\%_x0012_tñ?_x0002_Eºp_x0008__x0002_ñ?9çUý%^ð?:7A~ð?é }ÕÉoð?\BZ.ñ?1W¸Ôlðñ?+ê_x0008_X_x0014_Nñ?ÑI_x0001_tñ?_ðiò_x000C_ñ?Cu,Ê1\ð?_x0004_QÄz!×ð?ª¼Ù!jð?ñÅCõZð?«ºãÒð?^ï*_x0004_peô?îØ÷_x0017_blò?8²É9Bð?[½l´Äñ?`á_x0008_×_x0006_Dò?Èlo_x0002__x0001__x0003_ømõ?¸ã_x0004_cïñ?£ÌÇÓ7ð?4_x0002_Eô?Îû!_x000F_ÀÁñ?ÏÆ)søò?@6Fægiù?D¶_x0011_Pe~ð?cê.r´_x0018_ñ?HO1ò-íð?kÚîð?Mêÿg-ó?_x0001__x0004_p®Ðð?Yá_x001A__x000F_¦kñ?*«S:_x001A__x0018_ð?¡_x0011_¬ Ïð?ÉöjËuñ?Ø^ÕRCåð?%ÙT=_x0008_ñ?_x0011_øòôð?Êc_x001C_n_x000D_Çó?=¼í[Zð?Ãv´è3³ò?_x001E_eÈz-ò?	Í_x000D_Qð?.lkS[äñ?_x0017_Àlmð?×$LÑIð?o»´[Zsð?¢ÿÏÚôñ?7­_x0007_é¦ð?øS_³ä_x001B_ñ?_x0002__x0003_Zôãó_x0014_õ? :ið?Ó_x0014_D_x001D_úó?6_x001E_ã!ñ?,ËøþÝ_x0014_ñ?ÂÓ_x000D_­Ûlð?ã_¹_x0019_I"ð?5{æþð??äXhcò?øXeÞ_x0001_Dð?_x001E_å_­_x001F_Åñ?¬&amp;Nìgð?«î_x0017_ó!ó?ÌüR1dñ?A_x001C_Þ_x0006_Kùð?·_x000C_Uinð?nÊ#È_x001D_êð?÷Göâl)ó?3_x0019_bQÀð??	5Ýñ?¤#ÁÃð?üMöLð?»3fö°áô?_x0001_QYY_x0008_ó?Y3±Ó~Só?M^÷Áó_x0003_ñ?_x0016_¹2ú¬¸ñ?jö-òHð?´ò3ª/ùð?øÚ°95eø?'»ìî_x001C_tð?"cgÄ_x0002__x0003_}·ð?ôRkVìó?ÒFÆù¤ð?!Ù£ë`_x001C_ñ?_x0017_1_x001C_2é2ò?`_x0005_Ìñ¶}ð?êBPPjð?¶_x0018_Ûçgð?¨_x0018__x0001_?çÄñ?ÖÞ_x000B_/_x0016_öñ?*©×Àð?_x0010_z³5ïð?_x0013_ ½ Rþð?±Ýr%%ó?Î5E²:ñ?XRÊìåñ?_x0012_ßåhð?ôØÒ¼#Ëð?5±g¥ð?_x0012_ßHEf7ó?_x0018_Gfômñ?M$_x001D_ñ?_x0011_­v_x000D_U½ð?Iièùð?Ìâ{ó_x0015_lð?Øm¿®g&lt;ñ?è¢ôÍ_x001B_.ð?CpP_x000F_Ëð?´û÷øêÛ÷?R8Ù_x000F_¦´ð?_x001A__x0008_ÄçQ¶ð?ï_x0007__x0018_:Æð?_x0003__x0005_G%Õ6¼ð?UÂßìdð?½¡!_x0012_Z´ð?ã­_x0002_Sñ?ZÔd²QÆñ?¯Wäº^Rñ?ÿnMÕi`ñ?._x0010_ã±À_x001B_ò?§_x0003_JU#3ñ?ítaWöð?óÕ¦Ó¦[ñ?÷e«£®ð?.å~å½ð?H¥¯_x0002_Aò??7{}Fð?=Vùe_x0001_Wñ?ÉÛ&lt;ßöò?úÐ9Ûç_x001C_õ?§øº_x0004__x001A_ñ?YÍåñ?v	'§_x0013_ñ?vKp¯³ò?Xm:y)ð?ëTíùÛjð?ª\_x001F_à"Lð?&amp;pCÿAìñ?®ð¯_x000B_\Aó?|súd_x000B_áñ?}&amp;{Ï£Tð?Ó¸_x0015_ó?lÏg&amp;°¾ð?`Õ)\_x0001__x0005_+Fó?`Ñêñ?!$ûÅð?Wj:ñ?_x0011_u3ØËð?Û^_x001C_=¢ðñ?òÎQ_x0006_ñ?ø_x0016_­î_x0012_ó?Ã_x0003_2_x0008_­Óð?R{Ä¾Smò?ìè_x001A_Nó?èßîT:µñ?_x0010_m®EÂò?&lt;C¥v/ô?d9nlÔð?QÁc#ñ?=½bö²ºð?4FE_x0019__x001C_-ó?tº!_x001C_hEð?TÆÀÝT_ñ?i¹ô%¿ð?_x0014_o-I£áñ?ÁU÷¬ð?oÜ&amp;Åßñ?äã¦¾_x000E_cñ?~_x0004__x0008_é¢Éñ?§`;Dò?¿WÏ_x0001_©û?_x0002_K´ôÊù?_x001A_M_x0002_î´`ñ?&amp;Ê_x0014_j³²ñ?Ö-áU6ãñ?_x0001__x0002_SQÌ!SÙð?D7~Â²ñ?FñÍÓ»ð?ËöÌþiñ?X¨_x0013_Od_x0002_ñ?Ý±_x0013_hÍð?ëS§oæð?Èø9°Ã_x001C_ô?íqöIÔ#ñ?QÑA_x001D_)ñ?¯´kÿWð?%ßÕ_x0013_ïð?%É®üñ?Ru_³îþð?H¥0;_x0005_ò?§_x0002_Áð? _x000E_SXgcð?&gt;_x001F_¬óè_ð?"R_x0019_+Ùó?é±¿¸¹1ò?E_x001F_Ò_x001A_ñ?;PÌ¢Gñ?(¡t-Ý7ð?þ¼i2&lt;õñ?üElÁ_x000B_ð?Ý£4EÓö?ÞZ°²Âð?Ô8+/ö?®òw]&amp;ñ?ð_x0013_¨ë:"ñ?¾Pòõn÷?¤^²_x0001__x0004__x0012_ñ?ÜJÚï*ò?mkMº¤üð?5|k`ô?ì¯uÂð?'¥è°ò?£Ic_x0011_ýð?_x0003_n uÙ;ó?ý_x0008_ÝY}ð?°ÎQÒò?_x000B_xJæ2)ñ?Ìé(à7~ö?}ü5ò?ð zÛÇð?_x000D_äý÷ò?ªÕáqò?_x0002_ /á_x0017_ò?e/_x0016_ìWð?¢ÏZìð?¦|m'Tñ?wJ|µñ?äì'îÒÎô?&gt;v&gt;fz_x001F_ñ?â²?_x0008_}õ?R_x0011_W}Í}ñ?f³¿_x0003_Iñ?E"Í ×Añ?Þ¢\8(¦ð?IýðFñ?Á_x001D_nWñ?=ß×ëñð? WÖÉ£8ò?_x0001__x0002_ô\ÊRú&amp;ò?ø´ØÏ\Eò?ø*¸¡¸Ïð?´Õ»x&lt;9ð?±5­_x0007_ò?/rè´_x0019_ð?½¡(&gt;Öð?ø»³D,§ñ?P#±Ê©ð?0_x001B_Á»Hð?ày"_x0018_Ûð?b^)&amp;ñ?à¦¥_x0001_²ø?_x0012_a_x0006_Ýð?º)_x000C_}«ð?!Ú_x0003_\ð?:zJ¯3ô?¨q¥,Hð?@K©u¯ð?V _8Ãñ?¤)ynUó?ZHð&amp;\Åð?únü_x001C_Äñ?÷Úÿ0/ñ? ®¦ &amp;#ñ?ØK7¬ñ?_x0001_éiIµð?e]Eó?ZivÓÕð?ö+ÄY¹ò?_x000E_ó_x000F_&lt;ºpð?x¾xô_x0006__x0007_DÝð?yqHó?çoh~V¸ð?Aû_x000D_Û_x0005_ð?Á®î_x0005_Å!ñ?	Ûu9Yð?;_x0001_Â`_x000B_ð?_x000F_ü$¡¥¡ð?_x0005_þ_x000F_UK_x000F_ò?$¦÷?_x0008_ñ?_x0002_"¨¹xVñ?¼yP!ñ?üöT-§cð?_x0011_¶~âñ?%²t6_'ñ?ÌDÒuéØð?_x0011__x0008__x0002_ûIò?Éxâ_x0011_½ið?^I©_x0007_ñ?jwIHÇ_x0005_ñ?_x001B_1}Mpð?ÂtO(ð?l¹nÉ^ñ?=äêÚPFð?RÌ,¡Kð?þ÷B³èð?X¶_x001D_øð?u¬Çý"fð?éW_x0016_y}Eó?_x0004_Zp½_x0006_¹ò?õÆ9cõ_x0003_ó?_x0014_CÈZñ?_x0007__x000C_Mé+npîð?ýÐ£3^_x001B_ò?@°I~ð?Oö_x0002_Ð2ð?I¼_x0006_´b{ó?_x001C_{y_x0003_íwñ?!, ôPð?mí_x0013_Ò/ó?Á_x0018_[õ_x001A_ñ?_x0013_£_x001B_Ó(:ñ?_x0015_]5½sÖð?_x0002_A_x000E_üñ?;L_x001E_Ö_x0010_ñ?_x0013_Í¨Þ_x0008_ð?ÐÛ53n	ò?Û §_x0004__x0004_]ð?_x0001_ú_x000B_½ñ?úg2^ñòò?(bÙ¡îð?ØkÈ9ñ?Ç_x001A__x0005_Wð?«uú_x0006_Rñ?"ÖIõeíô?Þ­³t]ð?a8ZPKð?æÞÇÆnÎð?×uT_x0001_«ð?A¤¹&amp;»Hõ?¥§ðhËpñ?%ÔèxsÃð?ÆRföýñ?ÐÂÄç_x0002__x0003_q_x0001_ñ?îðíþ_x001C_òð?Cªð1Ú#ó?oR`c­ò?)ÂÎÇÀ_x000C_ñ?;ü¬ê9Âñ?_x0003_ìqÕñ?_x0017__x0015_¶_x0019__x001A__x000B_ñ?_x001C_æµQ3ò?_x0015_BBZîýð?TËø ð? ì/8 Jð?ÊEsûò?_x0019_Óxùð?øÑÄY_x000E_0ô?ÚÈ Ç_x001F_ð?_x000C_ª¸$«çó?m*à6eñ?_x0014_7_x0006_@Yñ?³!¸X:ò?]_x000E_°òP¥ñ?X&lt;%uFñ?ðW~iÀð?ÉR·_x001C_¸ð?Û^êÂ ñ?&gt;_x001C_Éà®ó?U_x0014_æÚÃ¤ñ?_x001A_¸ær{ð?iÈ£ÅßÓñ?anøo§Çñ?¼_x0014_Öb¤Øñ?aÕ¹kÐñ?_x0003__x0006_¢Ù_x000C_&lt;pð?öíçü_x0012_ñ?X¿¢ð?¼_x0005_@TPñ?^¤mÉBzô?öü0_x0007_9×ð?¸_x0016_*w_x0003_ñ?_x0019_u_x0016_+ò?¶§}×C_x0011_ò?/_x000D__x0002_æ1ñ?_x0018_m¬rÊð?»_x001C_ZWÏñ?|9ÆË_x000E_¡ñ?Iá_x0012_³_x000E_ ñ?&lt;,Ib_x001B_èð?{!Ëkï0ñ?#_x001B_ñ?O/hÉéð?(Á­ò?dÁ§Æð?ÊýqKcñ?_x001A_{_x0002_4Îmñ?Pñc8Õàð?_x000E_§«ú®¶ð?l·Ng¹­ð?±d_x0002_»eð?^_x001C_³¾Oñ?!!Ì_ôð?½_x001F_î¼Dmñ?_x0001_¿rá_x0004_,ô?ôJøêCð?¼¶d®_x0001__x0002_lð?b­_x001C_|ôð?_x0018_¢s_x0014_ñ??zéåAñ?_x0002__x000E__x0004__x000C_Hð?Pê­Î(oð?eY¾¤ÉÞð?_x001A_@qöqð?m_x0015_{_x0006__x001A_Éð?o¼/!ñ?º´_x0014_U1ó?¦Æ)§uð?þf½Á°ð?ÁÑ¢ñ?gÓx(_x000D_7ð?åÃD-­÷?_x0013_[ìñr¬ñ?é­¾U&amp;ÿñ?_x000F_«Óãóð?=_x0018_íæ(eð?º× àã_x001F_ñ?cBµs¾ªð?6$µçÈô?MúøpKµð?Ð¬_x000D_låð?æ_x000D_~°õ=ò? $Ù_x0004_®Qò?Ö_x000E_&amp;¤£xð?6Ã_x0012_âð?|Ñ­Û'ñ?9êE_x000C_Rkð?ú}FV%ñ?_x0003__x0004_û´_x0019__x0016_ð?$Ý\¼ð?¾ÝkxDð?@úü3ò?_x0014_±m_x0004_Îð?O/ð?ó?µgqåñßð?n/¿"Wö?T:#NÊð?3FÃ`ð?ÍYEäò?"*Ö¼_x0016_ð?¨_x0015_&amp;ýo;ò?Mðx'ò?Ðf®^¿ð?N&lt;³Òð?À_x0002_/­ð?_x000F__x0006_ÂLð?4m(Qãð?XÄi[¡ð?_á\NVð?¶1ª_x0001_ªfð?Ð+ÍZ¾|ò?¸hÁD,_x0004_ñ?ù´ìtrð?sÈZ&gt;_x000F_¿ð?ãt_x0006__x000B_bð?7¹Ô£ð?Êu ð?ñ_x0018_ÿ_x0001_#ð?µY_x000B_&amp;ñ?Ú±´_x0004__x0006_iø?j/o ô?yß_x0001__x0015_Çð?N_x0001__x0002_¿2ò?°A³0qð?_x0003_±@_x0005_uhð?_x0016_&gt;!ðØð?Ì_x0001_ZÂ©3ð?ö©¢Ü*bñ?¾ô_x0015_ Dò?_x0004_D_x000D_¼(ñ?±LÚDð?_x0014_éË)ñ?0àkª_x000B_ñ?ÄÏÈpkò?_x001F__x0016_üÏÔ¥ð?¦Gr*ð?ïr_x001D_¥iCñ?ËØ¶d4¡ñ?»¬_x0002_C&lt;ñ?ójlÅuõ?ù©©F6ñ?:F5¬~âð?¢¶þÆvð?_x001B_Þ(iOxñ?vt¨Ø6ñ?0z&amp;Ûsþñ?_x0003_Å_x0011__x0006_Cð?_x001B_Ã:idÜð?_x0018_¸(Ocò?kNÍ[Sð?_x0011_íÚ_x000C_¼ð?_x0001__x0005_i[%oEXõ?v{_x0015_Ù©ð?s_$IµÃð? edò?_x0018_5Îêëñ?ë(´áL½ò?_x001A_fya¼ð?-&lt;gó?_x0008__x0005_§À_x0002_ñ?,\&lt;_x0007_yñ?Í;ãó8að?ºö_x000D__x0018_x-ñ?6øHápð?_x0010_`=Êô?aøET_x001B_`ò?±ÝìeÓßð? Ç^Âñ?_x001A__x0004_xÆ$_x001D_ð?"´¸8¶ñ?bÃ¦ÚK§ò?kÞÙm×*ò?_x0019_©PmÏð?_x0018__x0003_ò¤Ý_x0015_ñ?%¥.vAHð?e²DÁ_x0003_ò?/¡yÉ*ö?æ «,b[ñ?Íºÿ)&lt;ñ?(D|-¿_x0001_ñ?Ã8±zs\ñ?î_x0017_Ë§hð?ÓÁ_x0007_ä_x0001__x0002_Ýð?éÞ:èLðð??5ªø»¿ñ?Ñ?nç_x000D_ó?zfæsHÑñ?_x0013_v¼ioð?ÜQ_x001A_¼·_x0003_ñ?_x000B_scbp¨ð?Þ_x000E_ÿÞ^ð?ÍjO²/ôð?Áæi³×;ñ?,vX_x0003__x0014_ñ?V`iáªèò?ÿ_x001D__x0014__x0001_ñ?ÁûDZªð?iDu/ñ?Â%V,ñ?E*Óò?_x000C__x0008_ßñ?¬6égÃð?ÂEFX¸Wô?Ú_x001B_ïµõfñ?K.cGÅ÷ð?è'ó?ßú&amp;lhñ?±Ê­1_x0011_Ýð?¬Ý_x0002_àW%ò?è1Ó_x0006_ÿ·ó?æ/_x001F_áýò?RÂ_x001E__x0017_Ú_x0008_ò?ómX_x000F_ñ?UÏ_x000D_mô?_x0003__x0005_nÏád+Ðð?_x0007_º9~_x0007_²ð?_x0019_ÔÕ´)ñ?Ð¤_x0004_9°ñ?_x0006_[ÿøØð?ÔY_x0007_îð?2dVô?ê2Ùe&gt;âð?´y,_x001E_Sò?¬u{îFôñ?ã\_x001D_ÙKð?È_x001C_W2¨ó?K_x000C_Gð?¡ÙWâ_x0003_qð?_x0012_ó±Öað?rÔí_x0002_gmñ?Ê½_x0012_Éñ?f*ºWò³ð?éºQ_x001A_Ðñ?_x0015_æ7Yëcð?P-*]_x0013_ò?,t_x0012_uð?aG²íGñ?Õ	Þ Hñ?¯ ÝO¦_x001D_ò?wµÛsdìñ?o´÷Õ:~ô?ø^r_x0004_(;÷?ð{Ä_x0004_~ó?ë_x0001_£L÷ð?yT_x0013_¦ò?4­_x0007__x0001__x0002_.Gñ?_x0010_ûAð?(NSý¼pô?IZ"ÃÆµð?ôqîk6_x0003_ò?ÉKcöÀñ?_í·Ì;Að?:k²Æ_x001F_´ð?Ó%¸?_x0003_ñ?k_x0014__x0007_zþæð?È«_x0019_ôó_x001B_ó?¿6ûÖüÆð?2íþ¸ºô?ýÇ÷_x001F_ò?îeÚYé0ò?¯Àtð?M0Xî_x0016_þð?y;az¤ð?ÝÎ,'f&lt;ò?A}¸Eñ?_x0017_½V¹±»ð?IÄÎð?e]ý_x0010_úñ?¢ÒÀ17ð?¾J3_x001E_X_x0017_ñ?ÊàÝsr_x0006_ñ?Ð:s³Bñ?Ê­È¡Cñ?à´{²ð?Äl?6ð?¶2i'ñ?ê*fòð?_x0001__x0004_à	§[ð?GÀ_x0007_Ìð?JÇõÿ_að?ÈÇ0Ù_x0014_ñ?!n³¶ûð?Æ÷äx_ö?o÷JP¢Àð?ÿ_x0017_Qh0ð?$ªSU)àð?æ0_£¼Tñ?DÑ6_x0011_JWò?êS&amp;_x001C_iêð?%ª¾)?ñ?_x0016_ZtÕ\õ?òmKñ?=º'}(ó?Yû *9&gt;ñ?Ø_x0019_3¤á÷?2_x001F__x0012_Ô_x001E_ûð?63`ðÈñ?!]uR¯cñ?¿Úñ_x0017_êò?_x001F_ÕSN3ñ?_x0003__x0017_ÐïVð?7&gt;è|$_x0012_ô?Ñá3°có?M_x001E_Ipk_x0012_ó?Ê_x000D_ð?_x0011_ïM±ò?+p_x0002_[¸ð?é6ÃíÜÈð?káO_x0001__x0002_;Îð?Ï¶x0÷?t_x000D_È¡§ô?[$_x0015_¼J_x0013_ñ?äÑ_x0016_ä	+ó?åñ_x0003_t²zð?JàÂ .ró?nÅ©Nò?_x000E_ïÒÕ¾Ñó?âÛb"p6ð?vê'Åò¦ð?w»_x0001_ÅJñ?öy\$ªð?Uóü9[_x0012_ò?ßûQTÌó?ì ñ?5R\sÚ¹ð?É¸j_x001F_[rð?bQ»àIð? Ô9Iñ?¿_x0019_\tºñ?/ÈrOÐåñ?_x0010__x001A_`~~ñ?¶F&gt;±AÏð?9¤Ô_x0015_Ãð?Íw_0Ãbñ?Û9#_x0017_pð?¦-ðW_x0013_ó?÷v,Þð?­S_x0013_ö_x0002_ñ?_x0007_­_x001E_~fð?n`_x0006__x001E_ù'ð?_x0001__x0003_ßDÁcöñ?L_x0003_öiÿ:ñ?Ë,ÚÓL¼ñ?_ÐÎ3Dñ?_x0002_)_x0011__x0014_¬ú?¾_x001B_î_x0008__x0016_Eñ?Õ®_ð?ZßzR/_x0019_ñ?$cD&lt;Üò?ÉâYa 'ð?_x0001_ÝâeO_x001E_õ?Ý-Iß¯üõ?LÁ»_x0014_Íñ?¢éú._x000E_ó?ÊòÈ\Rò?þ$u,©§ñ?@8'üó?Üy_x000B_¹O,ñ?ß_x0018_*_ýgó?æq*½Ðñ?M÷_x000E_qñ?÷_x0003_n_x000E_TDò?ØÀÐG.ýð?_x000E_Õõ,ñ?;É\ä8ôð?*/_x0011_-_x001F_ð?ñ$_x0013_ð?æÕPí`ñ?_x0016_q@o)6ñ?ª´P_x0011_£Ìð?`sØ~[Èð?þv«q_x0003__x0004_ïñ?y¡!·g%ð?F!ù|ð?Å2Îñ?9d_E:ò?%bä5ð?·_x000E_±RÆ5ñ?lð¦Ùþ5ð?ÃÏõ¿teð?i4uU]ó?ù_x0012_±ÿ_x000F_úó?T¢ªJbMñ?òQòý_ð?ä_x0006__x0001_ý½ñ?uBþîõ?×J ìð?éÿBð?-bæ ¬_x0001_ñ?Q	_x000F_²Á_x0007_ô?r_x000B_È_x001F_ã]ñ?5PºÁ~^ñ?Ã_x0010__x0002_ð?~¢¥ÿ_x001E_ñ?¬0©ý¡kð?Cõ;»_x0019_èñ?gZR_x001D_ð?5kE_x0001_¹sñ?«³ú3·Çð?ÑÿàâÞñ?_x0003_âµe_x001D_°ñ?Ý»¯tò?	_x0016__x0004_±ð.ó?_x0001__x0002_.hº_x000C_Eò?[úz¡Ùð?lå_x001B_Èïð?ÉÐ®'Òñ?_x0005_Ôn§g ð?u_x0019_?ð?E¢ìÛ%Vð?åNa&gt;ð?,£1ÐÔñ?e_x0017_Øðð?å%&gt;»¶@ñ?Ñ²_x0004_9=ñ?/Õ\®Ìlð?éq_x0001_ïùò?ñ§ÇÎ/Ãó?á»ÕÙ_x0001_uð?ñÆÊÊ_x0016_åð?àÖ#£_x001F_ô?£#~?ð?êJ6³Jÿó?ºÜbÉð?(ÎR_x000C_rý÷?/Pbð?ú_x0017_^À_x0008_ù?úO&lt;Sê@ñ?t#Ó§W_x0006_ò?Ú@Ô?½Bò?tµ_x0016_ Îð?´_x001F__x0017_»Yò?¢ÑB¶&gt;ñ?_x0014__x0003_±O¥ó?üb2f_x0002__x0003_H§ð?nEà.®6ò?HCä æõð?ñò`F!Dñ?KÞ+Pi©ð?ÖË8b_x001A_ó?Õºã_x000C_ò?_x0010_$OéP2ô?Ðc-û_Öð?_x0003_t+_x0008_PRð?_x000B_f°w«#ñ?|5òî¡ò?½£Ð_x0001_ÎØò?_x0014_èÏ¨Ð\ð?¶Ø_x0019__x001F_±Öò?Y_x001B__x0006_7_x001A_~ñ?_x0005_&gt;cz³Ãñ?/IÙímò?àU¼Nx&lt;ð?O_x001B__x000E_¤Xð?Ú;_"Tð?M_x0008_±ñð?8Ïõ_x0001_vð?6_x001A_s$_ô?uk*_x0002_Ü²õ?-©leéó?4ø#-ò?iÿ.²ò?JU÷_x0006_&amp;Dð?êâ×ãÎð?	»6¼é}ð?W_x0002_Þ¸_x000C_bñ?_x0001__x0004_+Ç@_x0003_·ñ?_x0017_ü'*kññ?EÝ_x001F_òQòó?¤l_x0007_m÷_x0011_ò?veÙT_x0018_Mñ?ðÛ|½ý¥ò?.©'j±ð?D_x0007_¶Oð?ú]_x0008__x0012_NTñ?Úg¬P_x000B_~ð?c7B_x000B_Læð?ÍÑÞ_x000F_ëVñ?çÈUNð?_x000B_ÃïiVò?#Û6aNñ?CZ3Mb/ð? jòîïð? FÙÞ5ð?!LVþñ?_x000F_£Rå_x001A_ñ?«_x0010_\zõð?öî._x0011_Þò?ìéª¨Ùpó?ù·_x0015_¥_x000D__x0007_ò?_x000B_ìë{Eð?ZòÉåË2ñ??b]5îñ?AÎ\ ¢ö?a_x0016_U÷ãÕð?¼ýÇå£ð?c+*îð?Q_x0017__x0002_\_x0002__x0003_Ô~ð?&amp;oÅ£ºð?Ù(£&lt;Í_x0012_ð?â¢ÎôM­ð?4$_x0007_¯öñð?±%Xß²:ð?ÿ¯l:W¨ö?¶&lt;'¡ð?_x0004__x0006_{íð?ßNSò?wËªà¬Mñ?ø¡¼Ö]°ð?Vì` ð8ò?v´=èFð?OçH áñ?G½&amp;ð?_x0019_#½ßLÅð?½YU_x0001__x0005_ñ?LÑað?tÚ:Cò?Ä_x000B_^vx¢ð?	ËÙÛñ?Ê¡zzð?|×_x0010_¡_x0002_#ñ?cÊF_x0008_Å	ñ?´_x000F_g?¨ð?Sp©SÉÆð?Áà?@ò?_x001F_s³Êñ?Z_x0004__x0011_gÅò?;ÓÖ³ñ?_x0015_W¸6Îüð?_x0005__x0006_°(:Tð?£xl­²¦ð?~¼_x0018_2ñ?¢UL»¹ð?E­é¹Mò?_x001F_¶Î¦ö:ð?¬:6?]ð?_x000B_WgÊ0hñ?7d_x0011_â~Zð?_x0016_ÕdÀmcò?´(_x0003__x001F_ºó?ÜYeÁõ?þ_x0012_q8R_ð?d§ïò?#û²èð?_x001A_ÀÌ_x0017_s|ñ?4_x0002_ZÜ¯ó?ø¨ýîÊÀð?_x0012__x0004_ï(¡ò?\C_úlð?_x0003_pn»Êò?Keû4¥ò?Ì_x0004__x001B_ð?Äì._x000F__x000C_ò?§E³ågñ?	É-^Lñ?_x0005_ö_x000E_[_x0008_ð?ý_x0001_®Ö	mð?_ê0 É.ñ?¶cGR_?ñ?èÞ?çiô?ýÖ{_x0004__x0005_¢4ñ?5Ê½³Øð?Ò_x0012_}M_¯ò?ac_x001A_ªDð?\_x0013_=ÜNð?_x000B__x000C_òwçnð?(_x0001_e_x0016__x001E_ñ?ìÞ_x001F_½ó?i_x000F_|û_x0016_ð?3ã/Bóó?í üW8_ð?q_x0017_|¢°Ñð?_x001F_¶Ô&gt;ð?þ4è¾´wð?ÄýÔßÃô?i_x0002_.|ð?%_x001D_ß9yð?_x0004_¼²S¹Éð?bG(Z?ò?rmþ#¯ð?_x000C_^òðð?$³·_x0012_»ð?¸þ[|Ksò?	_x0003_èÁð?'_x001F_2½ð?×A.Ø_x001B_ñ?^äð_x0014_©añ?@_x0001__x0012_û;ñ?TFÍ_x001D_ð?e	_x0014_ò ûñ?îÈlð?Æ´gfTmð?_x0001__x0005_X{çÍØð?¯C¯þñ? Î¾¨Uð?î:3_x0013_}ð?¯»ê_x0013__x0014_ò?Êù^Oñ?úæ_x0002_WÇð?Ô\É_x0017_Kõ?_x0002_l	_x0007_áÏð?ISÅ_x001C_ñ?/Y`Úñ_x0007_ñ?½¢uÒ_x000D_ô?+°_x000B_~Zjð?JÞþÈñ?â/]_x000D_&lt;ÿð?K+O^Pð?T²¶÷ð?Po¡;ó?\®±úò?î¶/cWñ?}_x001D_¬®å_x0012_ò?¿_x0003_}[Ðð?_x0014_=´Ü»fñ?)ZëQE_x0006_ñ?\_x0004_yö´ñ?8ðpUõ?ëð+zÓð?xoÙ{}ñ?¨\»Ãû_x0005_ñ?D÷àcñ?,Äôþ_x0015_Åð?Åj4Ó_x0003__x0004_6Ãð?E´ü¼áIö?ñqy|_x0004__x0002_õ?å"ç?ôLó?L@¶_x000F_Sò?¹¹à_x0019_±$ò?ô9é+Bkò?@¬Y¢ó?lö_x0018_W_±ð?Á­vd Íð?e&gt;9_x001D_@ð?us@Áqð?c5dÕÖHñ? »v¢Ákð?á{v÷Eð?.¤Ùsñ?_x000E_C(®³ð?PH°Öþð?¿¶±_x0011__x000E_ªñ?ØH`8ñ?~ÀúÂèñ?¨wi_x0001_ ­ñ?°´ßI~dñ?@¬%á_x0013_ð?{XÝ_x000B_3ñ?uÐû_x0018_ ô?XeËn¨Úó?|½_x0010_Wèð?;_x0013_ªõïñ?bVÁ£yíò?Z¹¶`¹^ó?¼+)W0çó?_x0002__x0003_5&lt;ÌlÛò?Â_x0014_Î@Òð?_x0007_¦6Êñ?²,é|Oqò?21ó23ñ?3[`B®Úð?*û@_x001F_Ïüö?®_x0001_PV.ð?vx"_x0019__x0016_Kð?8#+_x0018_W=ò?I_x0011_Â`ðÄð?H5#_x0014_0Òð?5^þiH5ò?kÿ¸_x000B__x0006_ò?&lt;VJTCñ?U1}_x0012_&amp;ëò?\e)|÷6ó? ¤_x0010_ô?_x0001_S!þ_x0015_Vñ?èºÜkñ?.SM#_x001D_ð?ê"n sð?Äb+ Åqñ?#_x001C_Ù¯zò?Ä­ºQó?+°ØSñ?6q+_x001C_¯2ð?­_lGñ?_x001C_;2_x0008_Ôñ?3y l¼iò?Ï¨M´	ò?~£ûÚ_x0001__x0003_×¬ñ?RfS¹ð?aºÑ¹}°ð?À^ÝÎõ?î¿p_x0002_wñ?qÂ_x001B_°bñ?z¨Ó_x0016_C_x0005_ñ?dÒwæÙñ?sb¡Ø¾ð?÷Êx_x001B_ñ?-Ý_x000E__x000C__x001C__x0013_ñ?J¥É]_x0011_Ïñ?ë|z² íñ?2_x0017_ØlD÷ñ?Á_x0007_9y2âñ?_x0016_Ý*âÞð?Ïy±°Bð?_x001E_Á y¡ãñ?(i_x001E_¬¬Âð?ö;ñÄïð?î%ýJoð?7iwö_x0019_ò?ÿkk_x0017_xüò?"ºÞoãð?¼Ez_x0008_Ûñ?¢5¨iXyð?TQCÚ¹Gð?{²_x0001__x0013_Naò?_x0006_Æhè} ñ?ò°0­eÌð?_x0014_ì¨ß:ð?tÈÕö\lñ?_x0003__x0005_-Ôµû=Ùô?e¦xFàð?æjm¼_x0011_¨ð?_x0016_Þò}ÈTò?¼2pð?$1_x000C_Â·¡ñ?þMMÖ_x000C_ó?l&amp;	c5[ñ?ª¾1_x0013_»=ñ?º_x0016_ÀeMÌð?ÛNEö_x000D_ñ?_x0011_{_x001B_wãñ?U_x0004_»_x0001_¼Tð?Lot_x000C_ 9ñ?»à&amp;C"ò?yIð?àìC9%ñ?d®L_x0012_üYð?²P_x0007_Fð?;Û_x0015_s_x0002__x000B_ó?û._x0019_ÚÂñ?hÒ³_x001A_'_x0013_ñ?reùÇ1Èñ?_x001E__x0001_ä.Kó?_x0008_°C[$%ñ? 3{	Yò?_x001B_s@_x000B_Qñ?®p_x000B_#ó?p¶A-_x001F_}ð?æ®d_x0010_Ëcð?_x0008_Ï:H³ð?p3^_x0002__x0003_¶Ðò?_x0016__x0017_5½aoð?xFÊw_x000C_ïð?&lt;4$O:ñ?æ_x0018_ËmÉð?Ò6r®/ò?(mã4vÀð?[Ì¨ßð?½­uð?4%þU|®ò?y_x0016__x001B_éýñ?jQøu_x001A_ñ?c9¿?±¿ð?h¿ù2¢ð?Aà_x0010_y%&amp;ò?òiÛN¶ñ?#÷0ñ®ð?ø_x0016_¾2úñ?MA_x0001__x001D_|ð?x²%ÑLwò?ñ6:ð?7_x001E_òAìò?LðÜ_x001F_Pð?°S`!a]ð?ù\´Ôð?FÊ_x0011__x0002__x001D_Uñ?h½_x001C_{Ã¦ð?ÿ×_x0004_:Xð?7'a_x001F_ñ??äð"¦õ?·$§]tð?&amp;KWÕeò?_x0001__x0003_R_x000D_)&gt;Æð?ö1~_x0011_åò?_x001D_OÒö_x0004_ð?:_x0008__x001A__x0002_._x0017_ó?É-Âú?wú&gt;Ffºð?¼K+Ì ñ?1úAý'Bñ?quX,_x000F__x001A_ó?|¢õÙ_x0019_ñ?þcJBi_x0003_ñ?Ù×e[/Yó?pÔxã_x001A_[ñ?Å_x0011_]ÃÏõô?ãkhïó?X¯ì$ú_x0007_ñ?÷(^-_x0018__x001E_ð?Åg¢_x000D_Òð?½aÝþê²ð?Ãi2ãAð?{[e5Ýð?_x000E_Ä.¨±Xð?ò	»_x000B_;ð?{¿ÔÈHð?ÍTÐ¾jÄð?Z0ÓØ¿ð?ÿ»H§N£ð?ÕVÓáÐÝñ?_x0002_¼ùàcÔð?L}Ìð\ñ?HÛÌ1Xñ?N@÷Ê_x0004__x0005_v6ñ?&gt;ÓXöÌð?VËÿ_x0008_Q_x0002_ò?¿P:(ô?_x0015_^6%)Úñ?eâ0ÿ^dñ?_x001B_´¤DÝñ?öAvÂ®Nð?}iåÏó?¡hÜ¶:*ñ?s_x001F__x0017_8ò?[E+_x0012_cÄð?5ÎÓáHBó?ô_x0017_Ää´_x001E_ó?  vsð?wâ÷_x0001_\ò?Ý¡~4pñ?y_x001F_Î7Kð?_x001B_$	_x001B_Âñ?wx¾ãJñ?_x0006_¾:_x000B_ãð?|_x0005_áXtñ?8&lt;îÕ~¨ð?¥_x0008_nð?¾d`Ðêêð?Ny_x001F__x0003_V_x0004_ó?I_x0001_V¤_x0016_Üð?ª¹ô?ÛÈ~%}²ð?¢N)¯Dµñ?ÌR*ðañ?,ã_x001D_&amp;¸ð?_x0001__x0004_µ¯tñ?T|_x001A_+ð?ü_x000C_mZkñ?,Ìð?÷T~Ýlð?¸z$ðäDñ?â_x0003_%Òóð?¤HñÖtð?_x0015__x0012_RYó±ð?_x001B__x0012_Ìañ?öÝNPë4ð?f¦jÀ©ùñ?@éÖl=ò?¸p[(Ê_x000B_ñ?[_x001E_¿Mn²ò?J&amp;3ÿfò?ãò_x0002_ ÷ð?ÇFn-Qò?X'È\ð?ÂM]×±Pð?[!×/4_x001F_ñ?OF(pÊ_x001F_ñ?{&gt;Ênû,ò?°K Aêð?m_x0005_)©ÉÕò?Ùà_x001F__x0010_"_x000E_ò?N(_x0014_"_x0005_Éò?Mééìëò?ÂxÓÊM	ñ?wD§EOUñ?T%û\×$ñ?p_x0004__x0018_c_x0001__x0002_17ò?ª;s&gt;Hò?º%xj_x0004_zõ?_x0014__x0007_´üñ?àbbÎí×ð?·ò7®Sð?Ë\?1ð?¼ÎgäX_x0004_ò?æ_x0007_+²»Ôñ?W"Öëßð?&lt;Nmgºñ?}ry¸ð?·¸Y¾Yð?UbU2Æðð?ÛëVúÞ_x0003_ñ?D6,¸Ññ?/`-ª,Ùñ?_x0011_¼À_x0008_­Üð?_x0013_öËá²¼ñ?¾Å©îã~ñ?P8X¯F%ò?À¦¸î_x001D_ó?_x0006_²_x001B_ð,jð?_x0014_ÉzóLñ?ÁóÒ¼sð?Ys÷Ãñ?û_x000B_$ñ_Nð?_x001A_«3	_x0006_,ñ?± ·©óò?_x0013__x0001_'¨ð?o©2mEñ?^Ïé²Ìhð?_x0001__x0002_,'èÚòð?¦_x000B_Hgô?~Ó­¿,_x001D_ñ?2Ý_x0019_¾ð?à£]mnáò?_x001F_@ïFÿ[ð?vºâ_x0001_áhð?8M_x000D_ý_x000E_ó?E&lt;?%X*ñ?®è ûÜð?§I·`ï5ñ?Ê~ÁpY(ñ?_x0014_¾_x0015__x001F_'³ð?|õÐð?çléñ?&gt;ú¡~pxð?¯[ÚÜhð?õ]EÑ³ô?_ÎHK³ñ?ãJ	äÚ_x0016_ñ?{NáÈ$rð?ÐÈ8?CQð?-_x000E__x0017_9Sð?_x000D_çË_x0007_»^ò?_x0014_pN2ñ?¦]X(§ð?Ê ] _x0001_Íó?4-á_¹Èð?4rzWñ?Í_x0013__x0001_9¾ð?(æ_x0014_9F&amp;ô?y®EQ_x0003__x0006_·­ñ?_x0016_£w_x0002_ð?à_x000C_êËð?H¹ÀÌ/ó?ÓÔV¯ð?Å_x0013_bhð?_x000F_Qe\ð?_x0004_¦_x0010_ú?~íviôð?{+ËÆû_x0017_ñ?_x0015_lÎ_x0019_-Bò?»_x001E_"²I,ð?ÝøßA_x0006__x0007_ñ?½2n®¾ò?O?Y|ð?ñÝ$Ûð?'ÊêîÕñ?¶mØÏÎþò??uÐðjð?ÐFÃV_ð?_x0004__x0017_Üfñ?&lt;Ó:ZTð?n_x0001_±	_x0010_ñ?¹ÐÔnð?@mµgíÒñ?åÃqöð?=¨¯å&amp;ó?_x0005_¢Åiåð?¹¼_x0015_Kóð?ª_x0014_ie{ñ?Ú¤¸Å»ûò?_x0004_ÕI#ç­ô?_x0001__x0003_ýÉ!Ð_vð?èz¿Ðôò?Êwülñ?ª°¬Õ@ð?ÍRîs$Æñ?Uu_x0008_:Æ.ð?¢@}|kð?_x0002_ó_x0008_Q·Eð?E+Ø*x&amp;ñ?Æ÷¬_x001F_Ó_x0018_ñ?2hø;Mð?µoüïoð?_x0019__x0001_ _x000D_eñ?S¶Ã_x001A_ñ?dÆÝ_x000E_=iñ?Cý÷qßzð?ÏIxuð?ø_x0008_8ßãó?\I_x0012_§ð?¹ÕSð?®Ñ_x000D_Ëú_x0018_õ?_x001E_¬Ó_x0003_5Rð?Îp*óð?1P¼`_x001B_½ð?RÁ1Ú½ð?LÝüQñ?ºh)0¶ó?f4·Áµñ?ÌR_x0003_í_x000B_ñ?ÄìóGÙKò?_x0006_èÕ-ò?_ÝÕ_x0001__x0002_o¹ñ?S`_x0014__x001A_Éþð?Þ£$þzØó?hjÙ ð?`SHm¸âð?Qpz"öeð?Áß;£Üò?/+¨yd$ñ?=Að?BÖFÉÌBð?[_x0008_u_x0011_	ñ?_x0003_K=ï;ð?_x000C_úzOãö?éQ£â]ò?/Z_x0019_ñ?°äÕä_x0002_Ùð?;pº+_x0008_ñ?mw&lt;ÃHò?«rgúòô?5_x000D_]Õvò?Ðzc{Yñ?_x001E_¿ZYîð?_x000B_`_x001B_$ñ?W¯®'¼ð?Jy_x000D_$^Nð?ÓnÓ&gt;ð?ÀXÊö_x001C_Þó?yFPT_x0015_&amp;ñ?Ómª_x0012_Ô;ð?ØË_x0016_ÑÉ?ñ?_x0002_²X{¶ßñ?w2P½z_ñ?_x0002__x0004_7ò&lt;Jñ?'_x0019_ÜÈÚIð?70`~ZWð?¦z_x0006_ØSð?6§¿~Fò?2_x0014_W¦mó?Îâ_x0011_xJð?_x0001__x0015_.³_x001A_ð?Ù¨Á¼ñ?$ÒU_ð?à*¾/wð?o	/Àtñ?Î8Á?_x0001_Nñ?`_x0007_¯ Çð?H_x0001_µÐ?ô?ó-=®ñ??oN_x0008_.=ð?_x0016_Ô	_x0005_{ò?FÑ59£}ñ?û_x001A_dtIúð?:ó½_x0012__x0016_ð?ÿ-5°9ñ?T¯_x0008_0_x0014_ñ?T3Ñ¥Wò?BWè$þ×ð?ÃÅ_x0001__x0001_	Úò?¿ä±Ì_x0008_Cñ?¥_x0003_z_x0015_ò?:_x000D_òWéð?_x0010_Ø­¡bò?DÎºÓ¸¢ò?B67_x0002__x0003_åUò?_x0006_:ó~igò?8^Ùóð?É\µ×Î¶õ?_x0001_%_x0012_gª¢ð?_x001D_k,{á_x0016_ù?z;=Sõ?¥n´[ª×ñ?_x000E_øu¥Wð?_x0006_­ÅRô?­²_x0014_~Hýð?ÍøÁðsòð?¬£C_x0015_åñ?vó]vØð?_x0008_'5_x000B_u_x000F_ñ?K;~iÐäð?9$_x000C_&lt;Òmð?ïå_ò?wVT^Î@ñ?_x0001_m¹5qð?nB:Gñ*ò?C;M0ð?o±âAÄð?²tä@ð?!$i±¤_x0007_ñ?zsÁ+©ñ?]$èÝNÌò?óêïÔ_x000D__x001C_ñ?~Õü¦Ãð?¤yFf$Nò?Ì}N&gt;}§ð?|sÕQû[ô?_x0002__x0004_ý]Óh_x0006_ó?`~Õ&lt;».õ?~u_x000F_Ç_x0011_ñ?_x0013_P}_x000F_Uð?®z¾¦ð?ý_x0001__x0001_tqð??_x0003_Ûøgð?Á	ûí¼ò?æ_x0018_ä&gt;0 ð?_x001F_¹.¬ð?Eõîá~ð?ßÁ/ ñ?R¿_ÿ_x0019_ýð?TjúÄyð?C[MJËWð?,_x000E_&gt;¶äñ?-j_x000E_ñ?v|Þ#Ìð?áðPÍ¿ð?ò_x0010_JÞ	ñ?_x000D_I_x0004_¥yñ?ä_x000F_KÄ9Úð?j8K_x0003_¢`ð?â_x001F_^ð?Òh`Ìð?àoÀütñ?_x0014_n_x0012_6ðJñ?²E«8¤ëô?¯Qj¥â_x0013_ô?2ÀlÚðò?7m|üÚÊð?_x000F_M¨_x0004__x0005_ _x001C_ñ?_x0004_#8_x0012_,_x0003_ñ?²jØIµ]ð?_x0002_)²oµó?¾ûzm ñ?TÓ,ð?õg_x0008__x000E_xð?DÙe/òÅò?ªò°^_x0010_ñ?_x001D_:æ·`æð?ÍêG+pHð?Ô©Þf_x0005_pñ?ðeF´¶ ó?Ö_x001E_Lrð?X+ÿ¶»ñ?î©GåVMð?=wqÀi^ñ? Ý=_x0005_ô?«)_x0016_vð?{ÛÆ_x001F_Ä_x001F_ó?:ZcÙ±±ð?Ã-M_x0012_ið?ñ_x0001_ôi¢ð?ûâÓßÃð?qsiklò?ùe­_x001C_ï·ò?Ý_x0012_K2_x000F_Éð?Îý~[}Uò?íüÝXÞð?"©ÅÃewð?ÆcÈ	ekô?w_x0003_òaHhð?_x0001__x0002_õQ¢RXñ?kNõÉ5Øð?tó_x0003_¶À¬ð?_x001C_¾â­ÀHñ?]I$¬Wßð?_x001A__x0013_zÞIñ?èÌ^5&amp;8ñ?_x000D_§_x0005_GLÀð?_x0016_K¾/üñ?_x0012___x0018_ÒMüð?Ú_x0010_G_x001E__x0002_¤ð?ßÎ__x000D_Êð?Hu?à´ò?)^Û_x001C__x0001_ð?Ôåæ5-ð?^ÍÛPCýñ?-ùÍUñ?TyºZ9_x0001_ñ?J¤Ïñé¶ð?vª#Îïñ?K?_x0013_ÛGíð?J_x0001_^8ç}ü?S5Wñ?(P_x000B_âñ?H_x0019__x0010_¤_x0019_[ð?6Ê=½ ñ?£_x001C_"C_x001A_yð?¨¥ð³ó?¸í_x0013_§Aañ?_x0015_À_x001C_4yò?ÚÉÌßÉò?÷	_x0002__x0006__x0003_kó?.µùîÐó?¨_x0010_=.ð?_x0007_ íL¥ð?síË5-ñ?¡_x0005_[Õ	ñ?&gt;{órC_x000B_ò?ë¦ô#ð?Å»ûöÂò?9Q_x001B_Sð?Û9Ýº6ñ?a~*¿[ð?)._x000B_D_x0001_Ññ?R%iæ=|ð?M_x0015_dçñ?QÂZTÍ_x001E_ò?&amp;J¿#ð?:×®Æqñ?_x0012_]_x0004_@ð?z«Y*Gò?:+6.ñ?F ?|.±ñ?sÔ?Aêð?,&gt;	q$ð?:_x0013_31«ð?ou{8_x000C_5ñ?Ëµ¨¦Lñ?1_x0012__x001A_~r_x0003_ñ?­§ùp_x0015_ò?_õBDõÊð?ùî\2¦Cð?=l_x0001_»d_x0015_ð?_x0001__x0002__x001E_7 u¡ùð?J¾_x0004_oñ?K(_x000B_~_x000D_¾ñ?¢Y_x0012_Çñ?Jc]vþð?ú0½ÑC[ó?¨6`ÆÕTò?a_x0012__x001D_ñaÓñ?L¥lPÏò?éÌùÿ2ð?}P_x001D_+_x0019_ò?e_x0012_X¢×Çò?dxJÃ&gt;ñ?Î_x000C__x001B_ð( ò?!u_x0015_E_x0007_ñ?_x000D_RÅ6D·ð?è¡crL=ô?çr¾F_x0018_ùð?,'»ïð?_x0017_²ÛZâð?Òp³_x000D_ô7ñ?vz%ø`ð?jÅó5(ñ?à×´rËþñ?Rg{÷á,ñ?-húo¶ò?Ç´Èz_x0013_ð?¿u¾ª8õ?%mÈ÷ð?_x0012__x001E_Z6ð?ºíz{÷Pö?eñ_x0008__x0001__x0002_µFñ?å«»ªñ?_x0010_óÒyÊñ?SB(ÇDñ?ËR$QG\ò?ú_x0012_pYæéð?_x000F_¾\Ï_x0003_âð?ËëÞMâ±ð?ë_x001E_ÅnSWñ?_x0004_ÐæÒÙð?Í_x0017_w¢&gt;ö?_x0017_ùÍpgð?I| _x001E_Óñ?ÁhFÕï¬ð?f_x0015__x001D_ù.ñ?Å]PqÑÌð?V_x0007_ÃÉ_x0001_ùð?¶ªaî&gt;ò?ø©L&lt;¤Iô?×r_x0017_8àò?O¢­âcò?ÃÖ«.H&amp;ð?ã`ªæð?¯Ï_x0018_8½kñ?&lt;I¶Dá#õ?&amp;_x0018_$=&lt;¾ð?_x000D_)±|2Óó?os³_x0005_µªö?*_x0019_£®¼îð?í{_x0019_Ï&lt;ó?È(ÖÓwð?ÌÉ1ùÞ·ò?_x0001__x0002_¨Müûû2ó?º£ÝÛñ?9o·Þð?_x0005_~_x000E_³ð?NvÑð?Ô_x0017_[éú?a+Ifxjö?W×Òjð?_x0011_´/Ô_x001E_ñ?+,ï7&lt;ð?Ü_x0010_Ô)ð\ò?%$Û¬æ¤ð?:ø_x001F_C¬ñ?ÙðgD=ð?óºg"&gt;ñ?øî¤_x000B_ñÙð?©TÇ¾X_x000C_ñ?ßÚ\U_x001D_ªð?q}Ò_x0012_ð?ÆI¼¦ñ?w_x0011_i×ôñ?49_x001B_:0ñ?v#_x0005_ûð?$_x0012_¯ÔÍò?ú_x000C_&lt;Æ§µð?¥;µQð?yìÈfó+ñ?K_x0016_2Áò?ô?øsH^ñ?âyV_x000D_æð?+d·Üð?_x0002_xZÇ_x0002__x0003_&amp;Ìñ?¶\À_Pò?½ë­3ð?lï\½ï`ò?º$G¬_x0001_	ò?ÖÖhwð?4LÔ;_x001C_cð?0×#=¶ð?_x000E_AnÒ_x0003_ñ?_x0008_9_x000D__x0015_²ñ?_x0008_ÊVð?_x000F_9_x001D_(Hñ?tÄ_x0005_$ýòð?Ð_x0019_Ûx©2ñ?ÓuÑ_x0010_nð?Ôîò_x0013_¶ñ?ùf¦_x0015_àð?äÚ7¬H%ó?Þw_x0004__x000F_&lt;Tò?ooA.Ïð?±¦sË]ð?_x001C_; _x001D_ó?Bêq.Iãò?üREãËò?Ø¾rÉRð?êæ&gt;Æa_x001A_ò?G)s_x0008_À ò?Y¥±³{ð?ÊÀ_x0001_×_x0015_ñ?à_x0016__x001A_³°ð?ô_x0004_éð?2_x0003_è?ið?_x0002__x0004_T%_x0011_ËJð?nÑÆ¨_x0002_ð?ÂXÝê©êð?5A^_x0015_Øñ?ØÁÁx[ð?ÃË¿I·ñ?B¯Ë?ò?ÔÍ©o_x0008_·ð?ø¥|¸cÎñ?&amp;_x0003_§`?¡ð?_í¥{®ñ?.EJ+¶_x000F_ñ?øòónið?hòPó?_x0014_ª6Üð?""½_x001D_¯Að?¼)_x001A_x5_x0018_ñ?øSÝDñ1ð?ÿ&gt;Ñ,Äò?É!£ôWñ?6cÆüò?eVñ_x0001_Rñ?3ÊQe.ñ?µk¸Hµ$ð?Þö¸Üõyö?Èa=àßQð?¤-£	 ô?½Ùåb·Äð?&gt;ÚÞ°ñ?Ím6Ó9ö?% ø¾ð?­ ­¨_x0001__x0002_'Èð?v`Ð±\ð?D_x0002_¨tHò?Ulw	Í¡ð?¶°E6|ñ?³"¨_x0012_µð?_x000E_s_x000C_Ogòð?\ïPBåMð?ÝmOÙBð?A_f_x0016_-dð?_x0012_ýs|_x0016_ñ?²0ã_x0016_oð?.]ÿþð?¯­5aô_x000F_ñ?3_x000C_¸nñ?®jêÊÐð?_x000B_$.©8ó?2R_x0016_×&gt;kð?_x0019_ÆWÛFò?_x0001_$âP¶&amp;ò?_x001B__x001D_qZñ¿ð?@°á_x001B_7&gt;ð?á.9lð?[ÜîËð?&gt;68¿Ë_x0017_ò?Í_x0016_2_x0017_¦ñ?Ë@Q|YRð?¤_x0001_HÈb&amp;ò?[_x001E_X»½òð?mx1x_x0016_ó?æÂ_x0005_ò?ëuàÎÃÎñ?_x0001__x0002_æÜ,P.ñ?§Ýï2ßìñ?K+Mà_x0007_õ?_x0007_-¹/ÄÇ÷?*M³óÕ"ñ?¸»TOñ?ÌtÊ'¿ò?O_å_x0007_4Êò?ÃÄÃª_x0005_2ñ?Ws	îÑô?Éfã±Èñ?íuÊ_x001B_Æð?_x001D__ýl_x0003_ò?à£--UBð?8ØÔÂð?4Å_x001A_Á_x000C_ð?©_x0017__x001A__x000C__x0002_ñ?Y©¶W_x0004_ó?{ _x001D_&amp;Ýð?",_x001A_[ð?_x0004_ÐwÏëð?ûV"_x0016__x0011_ò?_¢_x000C_ízð?^_x0015_ìC_x000D_ñ?×_kÞ`ñ?_x000B_¶ßâh_x0011_ñ?=_x001E_¼ãó?nw_x001E_mFõ?0Í_x0018_úð?ª_x0010_Øä_x0007__x0017_ñ?_x0011__x001F_Âw&amp;}ò?eºÃ_x0004_	_x000B_T´ñ?ªJÖò'ùñ?JadßÖð?O[@_x0013_Mò?=7/ñ? cS¶ùð?ù´9}ßð?2MïNúð?[¨ýÀ¢ëñ?ìÿZ[³ð?_x000D_Ì­­_x001C_ºñ?~_x0012__x0011_&gt;;_x0004_ñ? ²_x0005_ïÉð?º_x0007_¿Bð?ÿ_x0001__x001E_=bð?kÍbZéÈð?èd²D&lt;ð?W_x0002__x000B_¯ð?Q_x0017_ÇÈñð?_x0010_ÌÌ_x001E_ÔÅñ?Î_x0005__x0006_mð?7y½_x000D__x000D_ñ?j_x0012_y¬ö_x0003_ñ?¾³ì§kð?f|s Iñ?!_x0017_÷½Ô ð?_x0002_¹p~ß&lt;ò?_x001E_Ôï¶I_x0008_ò?kJ¦É{ð?&amp;óA½ð?b¿DßFUð?4_x0013_ì4Lñ?_x0004__x0006_´í¶lÛð?®_x0001__x0007__x000F_7ºù?´×q§·]ñ?Ýõ_x0003_Ç5ñð?c¶¬Êÿð?[%_x000F_µÊð?%y­yò«ó?ý_x000F__x0001_ä_x000E_ñ?X_x0016_I²ñ?¢Ç¶÷Ïò?r«Èz=Ùð?_x0010__x0018__x0018_4þ_x0008_ñ?Fùª_x001A_"_x0002_ñ?óº=-_x000C_ñ?¯Ye3mrò?öv#ñ?8k¶$q1ñ?¶Z¹_x000B_ò?·ÞÀï_x000E_ñ?{v&lt;_x001F__x000D_ð?îÈÑ_x0014_x]ñ? µ@î_x0005__x001C_ò?|¥æ0Óñ?­_x000C_+_x0019_ð?¿­Édr_x0016_ñ?Q&lt;dË_x0008_ô?ÛX8âÙ_x0005_ñ?Ø}F}_x0017_&lt;ð?Ê;yûnKñ?ÛsþÀ_x000E_õ?¸VÛlfnñ?ì!Ç±_x0002__x0003_-uð?ËG¬&amp;¬ð?öó§&gt;Ëð?ï_x0013_îáIò?öÄ¿Eºªð?ô_x0002_S«_x000D_fð?òh_x0003_\ð?ýë÷_x001E_Mù?Xc­¬ñ?'c+¶´ð?L¯_x0007_Àæò?«Í|&lt;ð?EâRP[×ð?½ÞMÌ¾ò?_x000B_£_x001F_¬Áð?nïX_x0015_Tð?&amp; 7-ðñ?$_x000B__x000B__x000F_©ð?iR~Uð?Éõã"ñ?åqÂm¶qð?õÑÍ$_x0018_­ð?òËsCA_x0018_ò?Ñ¶E¡±ñ?¿ÏÈõ*¨ñ?½ÔóÓÝ{ò?N	oTqñð?Ã-r6TGò?tc¢ÇÓð?îZ§Q©"ð?_x0001_QVáGò?dÔìç_x000D_ñ?_x0002__x000B_®ü`Jó?í_x0005_\_x000E__x0014_¬ð?¶_x0001_ð&gt;¸ð?µp£Ç¯ñ?Ácxíâ¯ð?û»à±Ûð?à_x001E_¤_x0010_9Qð?T»Ó²ÞÀð?ê_x0003_2_x001B_©ò?tWª_x001F_z!ò?_x0005_'|Pÿð?|_x0002__x0012_JM ñ?¬B_x001F_»ñ?z}_x0004_í_x0006_Sñ?õ&lt;Ñù_x0011_ñ?6ïb_x001D_+õ?°¦_x0004_¬eàñ?_x001A_GO[`3ñ?³vÉ7;fð?ÌoTu¢Xñ?k?¤_x0007__x0006__x0011_ò?±·hÆð?´è¨8_x0017_ñ?e_x0008_4(åBò?¶äÚÜ_x0002_ñ?×óà^]ñ?Øh`_x0007_^Dñ?¨¯(	¤ð?_x001A__x0011_a_x0018_Õ*ñ?_x0008__x0004_û¾hð?¡Iá_x0015_Øñ?ÃÊ_x0006__x0002__x0003_£ð?Ñ}_x000E_%_x000D_ñ?ï»ØÊ_x0010_õ?ßo_x0011__x0007_ñ?_x000C_S_x000E_!ö?ðú6Éuð?ª3Ïr+ìð?Pê_x0005_5Cð?°}O`Kð?_x0014__x001B_¦X¢ð?Í_x0004_eU0ñ?¥_x000C_8	_x000F_ðð?a_x0001_J_x0004_¨§ó?6´Öäð?±þ_x0011_lñ?¤_x0010_±:Ið?ÐÎ_x0016_ãKò?_x0006_*_x0008_tù4ñ?ô2B2Kñ?_x001D_V%x(ð?Æ]~î¡õ?6p«È\ð?1¾ä[ð?Ç·;mð?£Ôù\:`ñ?_x0002_þXÕñ?ã_x0017_i_x0011_ó?(_x0002_"£Oò?ºëHújñ?Y yVãó?_x000C__x0007_"d#ô?"L¹_x0007_uð?_x0003__x0005_çS_x0001_(äð?_x000C_ôßfäñ?Ñò&amp;]_x0002_¥ð?Ï_x0004_kú±_x000B_ò?_x0011_?)Îyð?r_x0011_qcÁþó?p¿_x000B_g¬ò?_x0015_EÖþV©ñ?Úõ¤.ÿäð?EÁqfzñ?`F%3ö?ß_x0014_®¤1£ð?Iâ_Á_x0013_ð?iå_x001F_x36ð?Xá¶&amp;÷ð?Ñ½N-Ùð?iÆ{¥õð?Ék_x000B__x0012__x000C_ñ?¾_x001A_ó_x0011_Uð?j_x0016__x0019_ý%ñ?0öÂÂÕñ?åáVg'¹ó?`_x000C_Ú­¦_x0016_ò?}ÈòÑð?½æDÈÌMñ?40­ÖPLð?r}ÇÔýð?Ø`5-	Þð?HGÛ7¶ô?ô[A'm£ò?aìà4"ò?zJþE_x0002__x0005_Öpð?a_x0014_i_x0003__x001B_ÿð?o~_x000F_U#jó?ôïXØ0§ð?­r_x0004_p ÷?ªXr½$ò?f1_x0019_EW©ð?QN`_x0006_7Åñ?Ö_x0011_J¹Ï®ô?üpd¿ zò?ñ ¶c-ð?Áb2Bò?a_x0002_6ÐZò?ç_x000C_;_x000D__x0018_ó?&gt;S¥µ÷ñ?¼r_ª¸ð?ðtvÚ[ð?ï¾¸ciíð?;+&amp;e%ð?=u_x000B_*ó¨ð?ñëAÓ_x000E_ñ?«£K_x0001_ñ?AX'å_x000C_ð?BZ_x0013__x0008_µ*ð?ÕS_x0014_EÔÛð?pÆHwñ?dß¸eñ?|2¬	Mïð?_x0012_D_x0017_9UQñ?ÝáÑ=×àñ?Ñ|zAð?_x000D_mö7}Zò?_x0001__x0002_ûPU¬,ñ?&lt;¿ï*_x0005_Fñ?Ýêhä_x0015_Zð?óÖöûðð?bÙ_x0015_"ñ?_x0004_(f_x0010_:ñ??öwq3®ð?#R&gt;_x0016_Cö?ýþq6Óõð?_x0013_	N_x000E_O½ö?9$_x0001_IÌ±ñ?@ñµ·Á^ð?é;_x001E_Oñ?q_x0010_0Æò?+Q«}2ñ?YLðëfAñ?¬ê©È(ò?!ì!µð?_x0011__x0014_'_x0019_b½ñ?å¶_x000B_¢éð?Y°è_x0004_kbó?PcÆ_x0015_­ð?¥_x0017__x0018_Õ_x000C_ñ?3°~&lt;z|ð?½=·_x0010_¾rð?fzÆQÉ_x0017_ð?q¦^´ð?'_x0013_ÌùX_x0015_ñ?vI§&gt;õÜð?+_x0017_OÞÈó?qXÁ&lt;pöó?I·&amp;½_x0001__x0004_ñDð?ß¹MÊ&lt;±ò?øÇ&amp;Û_x0005_4ñ?ÚDH_x0008_Wó?ö¸Bv_x001C_ñ?­_x0014_äÃ_ïð?¹9È×5,ñ?íªör\Ãð?ZÉ_x0003_pbáõ??jm_x0003_	vó?¾H_x0006_³ñ? ¯ÿ_x0003_¤ñ?ø_x000D_hSñ?&gt;_x0019_{Bò?_x0012_ð_x001E__x000F_òð?2Ûxvð?8£8t¹ð?/ê_x0010_/yÖñ?_x001E_5Ecéð?;ßtó?£üh ñíð?-Z_x0014_¬+ð?]ñÏ_x001C_ññ?õR0ð?Ó¯Â_x0002__x000E_ó?j1_x0012_$vWð?ýõ¨_x0019_ëñ?¼ä_x000F_^rñ?Î_x000E_¥XW{ñ?Nßw^)gñ?ô9%_x000D_Ã¶ð?"¬ e_x0017_Hñ?_x0001__x0003_g_x0013__x0013_gpð?År¢Õ·ñ?3GNÅ_x0016_äð?VbçW ò?Gæ._x000F_+yñ?ÿ_x001F__x0014_.Ðñ?·¤*H8ò?_x000B_øÌ¥N´ò?_x0003__x0008_?Uìð?ÎºûÝWjò?8á{_x0015_ÞSð?+ÿ_x001C_õdö?_x0001_%_x0016_7÷?}º_x0018_V¯ð?Ô_x0015_(ÿÌ½õ?_x0018_n_x0013_×sò?\;dNãÚð?äXyûiñ?{½½_x0002_Èñ?~¼®hóQð?x"@¦¨õð?&amp;u¹j·ñ?DÄ_x001F_Ìèð?v¯ê[=&amp;ø?ÕËX/f=ð?õo¾ùÜñ?b&gt;mlQ«ð?øX*Ù¹Kñ?&lt; -ñ?QacSñ?5k^ìXñ?E_Ö_x0002__x0007_s¥ñ?fY_x000C_ÀÝªð?#YéÇ°ò?©C$ózð?$ô)ÑzÏñ?ÑsÊðfÈò?ËÀa?ò?R_x000C_:J)~ð?ôî½7Zó?A_x0016_XÕ\ ð?w&lt;¤_x000F_Ëó?ÿ:_x0011_ÓE1ð?ä_x001B_2T_x000D_rð?±Uú_x000B_Aó?XÓ½À§ð?_x001B_Ãì¨¤ð?¤/BØÐð?À_x001B_!£Èð?;ëy^ð?_x0004_7_x0005_ÓSYð?¸,yË_x0001_ñ?ö ¾^mñ?&lt;_x0019_·ð?µ[½#Äð?ÐÃì§_x001C_2ò?rß­G¦{ô?Ò'_x0006_Nûð?¥Û_x0002_)Æ_x001A_ñ?N_x0003_È4&amp;]ð?T~L)_x000E_Ôð?ú©Ô÷rð?êÂTyð?_x0001__x0002_§_x001A_»iM_x001D_ñ?,X{G­Uò?N¹eÕ_x0012_ñ?´ÏºÏ_x0002_ô?{«_x0008_.Sð?Ð¡\RYZð?Õ¥ï;¢að?Må»®¾ñ?ã_x001E_ã¯6ð?_x0015__x0005_ºKÈjñ?U_x0013_6Rñ?êéí_x000D_Âñ?VwCXð?ü^Q_x0002_ð?î¨£Ìð?Mè4_x0001_/ð?M_x001A_0ÖPMñ?_x001E__x000E_FVMkñ?-¨_x000F_zá?ñ?:-uìtäñ?5øK_x0007_ó?ã_x0018_ù_x0012_¹ð?¾_x001E_|¹ð?-âÍâ sð?o?Æ_x0014_?`ð?±~Eùúñ?_x0005_5I"gñ?_x0014_`¹±Mð?7æØ_x0018_blð?tFòR¹ò??"à1¹ð?hi_x0015_Ï_x0002__x0004_PIñ?_x000C_5_x000C_Ýö_x001B_ô?ÕÿÁJÛUð?ûØ¯_x001A_Ö¤ð?RbÓ ñð? ~_x0001_ÓËµò?µ_x000B_R¤ð?ñ?µkñ?æ_x0011_ÑÝëð?¹Ìb­1ñ?ó_x0018_ß_x001E_[ð?åVzbYð?l_x0007_@_x000B__x0015_æð?YK_x0001_ðý&lt;ð?¨×a^¬ð?uLì¿ð?AâL_x0015__x000F_©ñ?_x000F_¸_x001E_ý6Âð?&gt;²Ý¨¥ò?y_x0008_â¬'ð?þÀõ#$ò?Ôæ_x0015_6ôdñ?òX*ªð?¿q_x001C_±_x0007_°ð?":0lñ?_x000D_£Ô¾Vâó?_x0012_ÊR_x0004_uñ?_x001E_'7ì¶fò?þµ_x0011_lð?DÁ7_x0003__x0011_ð?0¡­}©ð?¬¼`/ßð?_x0001__x0003_{_x0002_ùJÊzð?&lt;:_x0007_f0ñ?,Ýöj^ð?,_x000E_rµg_x0002_ñ?ùòPÉkó?kÚXÚkð?¼ö¤ýÇð?_x001F_[øT_x0014_ñ?F¨¿ßñ¿ð?vq-µR|ð?ãÌ.Ë`ð?m^©þð?»ñ*_x001D_¿Ýð?)o_x001E_~_x0015_ñ?~µ4#ð?Ù_x000C_C¥ëð?lBWÊ¼ñ?dê+T5ñ?_x0004_a|_x0004_óeñ?f¸7ð?ÐRL_x0010_yñ?¡_x0015_Õ\_x000B_:ñ?Üõ;B÷°ñ?$Â±_x0005__x0002_ñ?ü8*/¥ñ?uHÎð?_x001E_j% ð?=ÅE_x0007_øð?¹_x0005_ÖÍGð?_x0008_¤é$Hàð?Çv7_x0008_üð?_x001D_gIy_x0001__x0003_µ°ñ?½wå9|µð?æÇÌ_x0005_!ð?0ÆÃjñ?ÚÂ&gt;ù{xñ?ë_x0016_»WTð?n÷¿ªtjð?¼¦ð¿ñ?ÍÿÃûjò?yäg_x0001_ñð?ÞB¶Z}ò?ñQAÛñ?¤è­~wSò?ºp5Öð?Ð¶xµ_x0016_ñ?_x000D_ÝZÁüÚð?7 ¦?cð?ÓY_x0006_¢¿dò?.%õ9_õ?ÙúÎæZð?_x001B_3_x0007_âñ?¬i¥xTqõ?6#'ð?_x0001_ì¸þH´ó? _x001D_Ý¹_ó?(:×¹ùYñ?£ Ô_x000F_Fò?ª{rÊÒ5ó?Ý'vÄpð?Æ_x0002_ý;â'ñ?½ÀýYºò?dÛf02ó?_x0003__x0004_ja­_x0016_Sð?|_x0001_ñü]ò?ç_x000C_LKuð?º_x0001_jipñ?6×_x0001_wPnð?G'»tYð?÷_x001F_Ezëð?Wçä¼¤ñ?$=lbð?/üÙ¥e£ð?cãkUi»ó?=-ÖGUið?$ö_x0006_ÆB°ð?uþòßù4ð?Y÷P_x0014_Õð?jø_x000F_è_x0006_½ð?Adî_x0006_Jñ?-¨?Ûøð?_x0007__x0004_ 5ßð?}#ò¶¾Ëð?´©æé5ñ?I_x001C_Èlkð?ª{u4T«ñ?_x0002__x0012_Ù/Àò?Ýë¤%Ï£ð?Ï_x001F__x0010_ð?N_x0018_qUfð?!ó_x001F_Fð?-Zò¸ð?ñÅ_x000D_Iàð?pØ_x0015_íôò?_x0012_^_x001A__x0001__x0002_¿¬ò?^¾MÍcó?®QShð?ÚçD_x0005_)9ò?i_x0011_l_x0005_Ñ¦ó?·cÁì«_x0006_ñ?X~gÿÚVò?{ëcñ?_x0008_h0ñ?_x000B_ô¦Úèð?=*¸ïTñ?ûxv_x001B_ñ?_x0018_^®NIað?²®AaÒð?£Bîx&gt;ð?´èTÙ¤ð?´B_x0011_ÍÙEò?²ûgÆ·*ô?ZÌ0$ô?½­­?ñ?ä·ë-_x001C_Eð?(=?i²ð?öÉ8±#~ñ?5`8_x000D_MÍò?¥¨	_x0016__x001C__ñ?yÅc¸{ð?}ÌWªËð?»×#r,ñ?û&amp;Ýjwñ?ssnÉj{ð?¾5Õ45ð?_x0006_mØÏ¨ò?_x0001__x0002__x000E_&amp;Ô}pÔð?_x0015__x000C_Ûékð?ý3_x0015_F¤ð?µ\¤'_x000D_éð?ü_x000B_òOî÷ð?õÕ¯ÃÙð?__x001E_*ñ?iÞËS&gt;ñ?³W\kðð?£Ã.É¬Yð?©_x0003_-^Sáð?z_x001C_¿évð?_x0012_mê´ãô?Êì_]ª&gt;ô?öË_x000F__x000F__x000D_íø?ÁôÑãGPñ?q.à}ð?P[Ê6ò?ÇfÈÇ½ñ?,¨xó!ò?0ð¸ |ð?NÜd¬_x001B_ð?nhHíX\ñ?eóñYò?1\Åg:³ð?cÜ_x0012_aÞð?"÷eð?ö'ñïëßó?_x0017_tl_x000C_¾hñ?»¿á¯sÞñ?&amp;³D_x001F_.fò?iÏºÅ_x0001__x0004_Ãò?6_x0011_Ð«Lò?J_x000C__x0003_t½¢ð?1Êp lò?3ø(R&gt;ð? õ%¢_x0003_ð?]NXñ?{ù¥Îð?¾vNY	gð?H»,Ú_x0012__x001F_ò?NºP_x0001_¼®ñ?\}Oëñ?óT¯'ZÍð?þO_x000C__x001A_Vñ?èÂ0Î_x0007_¶ð?3_x0017_ô_x001B__x0017_ñ?äÉ_x001C_Õrò?uµLÄñ?¶µh¬uòñ?\ýÏ%@ñ?_x0008_9N§mõ?_x000C__x001C__x0013_v´ð?5ì¶åý_x001C_ñ?Û]EüÉ¥ð?{û6a_x0001_zð?ázÍõ±ð?(ë;14õ?_x0014_Ëc_x0001_´ð?r²u¬KÐð?p_x000F_ 	Yñ?9_x0002__x0019_GùÓð?¯®`¼,ñ?_x0002__x0004__x001E_9altð?Â¯÷Pð?©9ww\ð?¾z=FãFñ?Õq»gnò?cÎI[_x0003_dð?þ$RÎv9ò?_x001D_dÜrº_x0004_ó?Ú_x001F__x000D__¹ð?úX`&lt;h÷?_x0011_Ùb#ÌSð?Bmt¬_x0012_¢ð?_x0006_k&amp;ñ?vu_x0012_oêÒò?M_x000B_y£Zð?r\_x0010_Æó?H×n_x001E_ð?_x0001_^É_x0002_&amp;¸ð?_x0011_{þ&amp;ñ?mÙgv¯´ð?Ì_x000D__x0014_	¹ð?¢ÅëÅð?Ezêó?¦ýÈ%ò_x0018_ò?ø+ìù*íò?Bçû	_x0018_¢ð?Þ;°pFð?_x0005_ÌÌxðð?ë CFñ?d=Â@Wð?¸_x0016_éÈÁð?_x001B_NK_x0001__x0003_ï©ò?îVKY ò?¥Û§^m}ð?_x000E_FöËÜ®ð?}ÃÂ^Úäð?¼þÏ¦U1ñ?þw¿üN}ð?dK#Ôhóð?_x0015_°çAñ?dÉ_x001D_/3ð?_x0002_sPÀ·ð?Îo_x001F_ð?_x001F_MÀ¿Uð?Ã\ë§óð?j_x0002_ÎÀÝÜð?_x0006_¯nxZñ?«_x0005_¨_x0003_SÞð?êþ¼¢_x0005_ñ?]a/5ñ?Sq_x0004_Üwð?°6Zkñ?'ð$´_x000F_ó?ån·_x001F_Chò?2ºBófó?ñºXEð?»Â©{Kð?)(¦¾¢äð?òfWåuð?|OÁ¦_x0010_ñ?OXnjßHð?fN£7lñ?_x001D_}s_x0010_9cò?_x0004_	ÍË|Ô0_x001C_ñ?TjÎi·-ð?K_x001A__x0007_c_x0003_¥ð?Çt¹Fëð?ÁÙð_x0001_{ñ?laa#Þyò?_x001E_Z£sÕ9ð?ö_x0013_z¢_x0016__x0018_ñ?Ö(e		_x001F_ô?-_x0013__x000B_/0ð?îö6Ú~Íð?8åFp¢Oð?ÆpZð_x0006_kð?ì¾4%«Ãð?/T	ÏµÐð?NóGU_x001B_ó?\ï_x001C_lñ?_x0013_aÝwï(ð?ä=µ_x0002_ñ?_x0018_×-|_x0012_ð?¸&amp;úólåó?|ø§_x0019_`ð?_x0007__x001D__x0005_9ÎEð?¤Æ_x001C_"_x0004__x0003_ñ?ì&amp;­a_x001C_ó?_x0011__x0019_XØ¨ñ?fï_x0012__x000C_ò?Ü_x0008_GÿFñ?®í~ñ?_x001F_È»:Y_x0018_ó?ÐEµF,kñ?$À¼Z_x0002__x0003_^ð?ØÁùgfð?ÞÑ_x0011_Æm+ñ?_x001D_Ó _x0004_ñ?[ºk-qKò?´I·¿Põ?_x0004_[&amp;¡ð?E¸ãÎð?üf´ÎÁbð?!¤èiÃð?_x0019_F¶rÍó?#Íäñð?Èd»q±ñ?\_x0010_RAõ?£Ô³nÌ3ñ?c½_x0019_J3ñ?nF_x0006_ÅJðñ?l¤Áð? _x001E_Wþñ?6_x0001__x000B_è}ð?ÍS _ð?Ï' %wð?'b/ð?i£cï¼ð?Æ»´ôæ4ò?!ZÂ_x0015_Èúð?4Tæa_x001E_¶ð?jµâD,Åð?µÈ_x001E__x001A__­ð?³¸ÿµêrñ?AÇ_naOò?°_x001A__x001D_Õ_x001E__x0008_û?_x0001__x0007_7©jÜ¸óð?abwyy^ð?s´p{Rð?y_x0019_à£8¬õ?¹M_x001E_#°ð?tÖÝò?_x0002_N`&lt;·3ñ?Ôw_x0019_ÐVð?_x0008_"ò_x001B_þZñ?_x001B_=¬ð?&amp;P,+rð?_x000F_BÅ¤ôð?_x0015_â_x0015_HÖ_x0004_ö?¢'_x0003_î´ð?$¬_x0005__x000F_!²ð?Êñ|_x0006_Ñìð?¿9pIð?_x0005_»aûð??$øûçPñ?sZ×¿Ð«ð?ÝWº¬ð?Íi_x001A_ð+Îð?_x0003_5_x000C_U_x0010_ò?"":_x0012_«Rñ?ÕuRK?ñ?õb±ñêÊò?_x001B_g;¾ô?_x000D_údÐ¶ñ?Ih&gt;"£.ñ?/±_x0003_õÀð?Àvn+2uñ?/£"_x000D__x0002__x0003_(_x0006_ñ?ÈÀ_x0011_Ö÷ð?_x0013_&amp;¹Uüð?tö:$ÅXñ?³f _cñ?:)¤_x0017_#Dô?p­×Nésð?$ó-±Üõ?¦³_x0013_Âð?K«[tøð?¼/_x0012__x0011_bqñ?iÊ÷T_x0012_Hð?5z^·a§ð?lÕ|_x001C_»Óò?_x0012__x000F_,xð?Aª)¤Ç×ò?ø3_x000B_7ð?ùiJFñ?LÜ_x001B_Dªð?ýe_x0010_/bUð?_x000C_µ#yÙñ?þÆÝ_x000F__x0008_Þñ?-ý_x0001_49(ñ?þå$º4øó?¸A_x0008_¯Áð?ÃA_x001B_÷wð?_x001B_`@RÈð?_x0019_WÐ{ó?ÙU&amp;Ê_x0004_ò?_x001C_÷tä¬Æð?_x000E__x001C_¨_x0015_¦ð?È·Èç}Ýó?_x0003__x0004_\ _x0002_M_x001E_ò?í®Ñ_x001B_O_x0008_ñ?¹S_x001F_&lt;¬%ñ?è_x0014__x0002_è×Qñ?Pj¶Fñ?¥Fí_x0018_Òñ?æº_x0007_rñ?Ç7îàð?dZ£¥_x0008__x000E_ñ?x=Ñ_x001C_ ñ?|_x0002_@~\_x0018_ñ?Ú3Õ\v¿ñ?!GéTwñ?Ú=ïb®ð?_x0015_ÌP²ð?Á¤qð?_x000E_ÇSñ?xGYvoñ?ù¸f®7ñ?oÜi6Tð?J;#Ø×ð?·²Û_x0016_Rð?Mð½AHò?Rv°9_x0001_ò?t$Bwåñ?_x0004_LêfGð?`¡_x001A_ØÉñ?ù_x0014_:nð?_x001B__x0002_Ö_x0017_ð?û7Ù_x001C_Òñ?nuJaÁaõ?v¹Ù_x0001__x0002_'_x001E_ñ?u6?Îñ?*»£_x0016_«Bø?ôÄ·Jõñ?+x¤Ji°ñ?¶-§_x0004_Úð?W½ð?D°_x0008_FÚÀò?_x000B_+\ÜqDñ?ØfídÍÉð?_x001A__x0001_°Ç/Õò?_x000C_p_x001B_ÓNñ?DÜÚIñ?ç`³Í_x000D_ò?¨IV#Oñ?ÍýÅ}æéñ?_x001D_P¬=_x0012_ñ?9ù_x001F_3ñ?i	!_x0008_¬ð?¯'Vñ?#~}õPDð?Ù¨²S'ñ?bAl\×_x0016_ñ?¬×A_x001A_ô ñ?Möà_x0015_³Øð?¶Ú_x0004_êþ?¬Ø_x0014__x0004_Ä_x0006_ñ?H_x001C_t_x0015_ò?R¸eL_x001E_ò?îê¥Ã_x0010_Rõ?Öµ±_x000C_ð?õTv^öð?_x0001__x0005_¢N½	_x0012_2ð?¬F¡¥.~÷?:éþ8ó?×HXÀ$tð?_x0004_ÚÚû¿´ñ?µ	$±Åð? ò-è_x000C_/ñ?~v5_x0019_ñ?ÕM´§vñ?Õ1É_x001B_+wð?às}ñ?é_x0013__x001D_Ãd(ð?,¡_x0012_ûÁñ?_x0018_jgªPÀð?_x0001_¼ «áäð?_x0006_A3P"Xð?os+ åÐð?"jÔBµð?ðç,L'_x0005_ñ?Uêep_x0017_ñ?Ä_x0003_%K{ð?WJÏ_x0002_ñ?±¤iFYð?ôø.û_x0002_ñ?ÿMágîó?lëJ\âÜø?|AfÙ`_x0003_ñ?¹_x000D__x000C_ýRò?jË¤óxð?ÜpÊÐñ?&lt;}]ðAñ?í;_x0003__x0005_ýèð?ÛýW_x001C_ªð?Ï-ÝÉ©Çð?ë¼©¯¥ðó?ª4Ù2ñ?0ÿ@@Òð?ùB_x001A__x0003_U?ò?'ÔIºð?2¹1Øð?µãnúmñ?ñ_x001C_úo¤_x0004_ò?_x000C_´Úò"ñ?sP_x0002_7ñ?ê_x0005_³_x001E_(/ñ?ÖÎ6_x000C__x0008_ñ?EfãJRó?¯Â_x0001_Äð?ÀÞ!Ó_x0018_1ñ?_x000F__x0002_»¹¸ó?_x0005_Þ9®ñ?t*_x0006_g2ýò?!yk¨&amp;ñ?¹Nö^_x0013_¤ñ?RS_x0001_½ðò?f!f@*ó?_x0005_Bzlò?(üJ²È ó?¥L¶FÒñ?ÖU»°*ô?óf%¾4ð?yÆfEa_x0015_ó?ÖxÎ¾¸ð?_x0001__x0002_R·t ×ò?áq§P_x001E_ñ?ç¬Ð¡Åô?1CÑ%Âñ?r_x0003_¦Òð?"_x0002_ú}ñ?öÒáÀªqð?g²±`Û8ñ?t§wfò?_x0007_Ó£Õå_x000D_ñ?¼_x000F_-ëm÷?,ÏÒæ$ó?P_x0004_&gt;ãð?9×_x0006_m~ð?øÜ4±&amp;¾ð?á¶Å_x001F__x0004_mñ?_x0001_È/{ò?N=Ä3_x0003_oò?N»}ì-ó?§ÜÙÝ_x001C_ð?_x0002_ë_ñ{´ð?_x0013_Ò_x0003_qð?¿_x001E_ÖAKð?Ï_x0014_Gcy_x001B_ò?Ñ]rR_x0011_ó?(¨YÏBmñ?TÄpHøð?g_x0004_ký_x000D_µò?ÌË´y±ð?V"¢å^­ó?ó_x001F_ø9´ð?Ïg[²_x0001__x0002_ñÅð?b_x0013_¥«I\ñ?ém=BºÕð?¸_x0006_¨ZÃò?D._x0007_ÔÊð?×õÌ_x001A_Gcð? _x001C_Hä%,ò?÷Ëèðãèð?ÂIiûsñ?Ç-¿-+²ñ?#áDÂó?_x001C_Wg÷5}ð?_x001E__x0004_1sð?WHK-&lt;ñ?Æ_x0011_ð. âð?_x0012_%_x0018_±läñ?\&lt;2Ü¦ñ?Äâ{cÊâð?¼Ç!¨gñ?Û_x000C_Î(/,ñ?ií`µcåð?EÎ0HÇ_x0007_ñ?­ê)7Oö?½Ð_x0004_æò?Sa®&gt;¦ò?_x0015_ÇÆÓQ¯ð?GMô"ßÔð?Ý*;Q@Êñ?¶eØò?×j_x0007_ëêð?_x001D__x001A_·_x0017_§ìñ?õF)ÆQñ?_x0001__x0002_.ñò?_x0002_IÎíUfñ?¼ÿ=:_x0008_[ð?Ì_x0004_·ñ?_x000F_4EVð?X³_x0011_^_x0017_wò?¸tòhg\õ?ª(Ê§_x0002_ð?­ãá_x0008_àð?à|_x000C_ÛÛ"ø?(Ù¸Þ_x0015_Öò?ä_x0014_±©ð?ï¦a)Uò?Vø;_x0018_ð?ÝÛÄð?öiºvð?ü_x000E__x000E__x0002_À=ñ?¬°_x0003_¹ð?_x000F_é=aaô?12Ùàó?Ópü)Úð?¨Ó_x0016_Ýùrð?ÙÝ/véð?&gt;¹VßCñ?}ÏÐR¹Ùñ?_x0016__x001B_Ð[ìñ?øÛúh{fò?(Ëó_x001C_Èð?â$áñ?ìÁ¯2úô?8#CÏê_x001C_ñ?jN ²_x0003__x0007_µ_x000B_ó?i­&amp;+wñ?)üPW§ð??[±!jò?¾êoað?Ê_x0011_Cý_Ïð? üJ2ì±ð?ñÂâÌfTò?é&lt;ÝY}ð?_x0004_FI4c^ñ?0P&lt;«ð?µ¢õc)ð?§ÒþL#ñ?_x001A_Ø²_x0006_|ð?àèÄ_x0007_fñ?2(_x0002_RP_x0018_ñ?j_x000D_¶ÇÍð?»í0ç]ð?]ûÕõõ?©2Qì&gt;ð?î¹_x001B_Ìð?_x001C_âÄÜøð?n¨_x0014_!Ôæñ?k_x0019_Á_x0005_ zð?ESDy.ð?N\ À_x0015_nú?Ì&gt;BpÒ¸õ?g÷¥xUið?±~¯Ò_x0001_dð?Û_x0003_¦ò?Zà~ugð?_x000C_&lt;ÉËÆêó?_x0003__x0005_Õl¾Ùjñ?_x0017__x001A_Û´á¥ñ?_x0016_¼Î?_x0011_´ð?_x0012_±¼Cñ?D.±_x0001_'3ò?SâxÙý&gt;ò?âR_x000C_ccð?ü_x0001_ò]ùJü?²_x0012_µ"_x000C_ñ?Mì_x0002_fõñ?hÁ9¸Eßñ?$ä&amp;x©añ?8_x0019_8æ¬ð?Ó_x0019_ç&gt;-ý?²°Ãt0Èð?§_x001E_;¶@ñ?N5r@ð?_x001A_fÌ_x0019_Qð?×_x0004_ý½ð?KÑ¯T¾3ó?¹JW`fCò?_x001E_cÅË_x0019_yñ?r{óTüò?¯ñÓÌð?¤èâÿ=2ñ?ÃÕÞVû'ó?:_x0010_ëäýCó?_x0007_Pì5Âòð?tÿ³è(­ð?Xÿ_x0018_10_x0017_ò?	Äu[èPñ?l/Lü_x0001__x0002_ñ?_x0018_|¿MÿÕó?&amp;^òø&lt;ð?_x0016__x0014__x0002_ïB[ò?_x001B_Òø8J²ð?v_x0014_×®Fìð?Më_x000C__x0003_³ò?´Â&amp;Mh(ñ?1z_x0002_Ç¸ð?³®'oc_x0002_ò?ø_x0005_gBó?º£ "_x0010_cð?Zù&amp;2fñ?¼d~ÑÅð?°[õÒmð?HÄ*xÂð?ÜkÉUYñ?_x000B_Öz&gt;fð?Ã¸½â¦_x0017_ò?L4mÔ+øñ?Ô|_x0004_?ð?é#¹ð?W^_x0012__x000D_Hñ? Ë_x0008_gð?Ã	-Æ|ð?½îætí_ð?_x001D_b}è_x001F_Eð?Lê_x0017_~ñ?ÌaRWÉ¯ð?ÝüúHÏð?U»À/¢ÿð?/9_x0002_Ö^ð?_x0002__x0008__x001F_QúÐHð?©¸_x0012_k'Iò?j/_x001A__x0003_Odò?_x0016_f_x001A_ÈNñ?H'SüÔð?é:ØÝð?j|þ»_x0013__x0002_ñ?RZI-_x0015_-ö?á_x0006_ÎÁooñ?¶ÝE®ôð?~§-¿_x000B_»ó?~âÜihKñ?ö_x0001_²¹Ìsñ?_x0016_Hâð?Y;Eð+ð?O/´õZò?@ö¸)Z³û?ú_x0019_ãÔùQò?_x000C_7êÎÑ1ð?9_x0010_L&gt;_x0018_jð?_x0001_ðÏÿVðñ?ÝF·åaíð?®Ôà¤ò?7*3°¤Pð?_¦Åµ_x0007_nð?Þ¼_x0005_û0ò?K@{Möð?lÃwåCò?_x0004_7.Ëi3÷?ù¥=ü_x001F_Yð?s¤RBð?0/¯Ë_x0001__x0003_yò?_x001F_6çm5Ùð?ðÓ+]»ñ?Uü¾kó?_x0013_zà_x0005__x0018_9ñ?_x0004___x0002_¿Oõ?KTØz;£ð?×_x0007__x000D_`ï­ñ?eªx\Sbð?¾Ø-¿fð?x_x0010_rÒ;_x0019_ñ?HmÆ ñ?n[ñ _x0013_ûñ?ô_x0018_ö";4ò?gm©ÚÁð?&lt;Ø¨õr,ñ?/Å­¾Ä3ñ?¤!SØ)Qð?_x001A_ïA_x0002_Öð?DEpÁð?fÂxv_x0006_ñ?«b_x001B_¸¾ð?ÔÇ¶ú®Âñ?Ô1S_x001E_Ìð?xd_x000B_÷kð?äènê±_x0012_ñ?_x001B_\O³¡Ùð?_x000E_Ý½_x0019_TEñ?_x0017_ïµtWð?\_x0002__x000D_Ûó? ú¿³_x0014_ëú?_x001B__x0010_È_x0019_¡5ó?_x0002__x0003_¤å¥ÛpÇð??nbT'/ó?Á5Çñ?_x000E___x0001_E_x0013_eð?éïß!5.ò?Ù'_x0008_[Ùó?Ú:f³ñ?'í:Æ©Èð?\-B¾bð?üâ(_x000D_Slñ?(^dîV_x001A_ñ?2_x001F_¡Æó?\X1s_ð?o?YÅê]ò?ò6þ18bð?YÜ_x0015_øhò?u_x001F_^ð?_x000C_»/.ñ?WR	LXð?N!k_x0008_¾:ð?}úþ)ð?¹ûÛé,:ð?±®5þÝYñ?@çv¤ñ?aW_x0013_íÌñ?¥µÜæO_x0014_ò?æ_x001D__x0016_¤gËñ?)_x0014_þûuñ?!¹°2Dañ?zk0ß©{ñ?_x0003_ðE,ó?Ì_x001A_kº_x0005__x0006_ùYñ?Ñ_x0016_4Oe£ð?_x0018_÷êÊ Iñ?J_x0001_V¡ukð?¼]_x0005_¬nÀð?_x0002_Õ_x0012_³Úûð?íMÐÒ_x0003_Dð?²ä	¸ô?þê8vò?~QCcx×ñ?gÝvÀð?_x000F_xÓÈð?ÿ*&lt;G_x000B_Óð?­Uü&gt;_x0017_Öð?B_x0019__x000C__x000E_|ñ?&lt;ï#_x0002_½ð?Up¥ïoñ?+PÔèÿñ?7ç_x0004_ãÉð?ç¦`%)ñ?_x0008_48Eò?ß_x000C__x0011_ºKbñ?ÊO|_x001E_-ð?Td&amp;;4-õ?ß6âv´1ð?º»_x000D__x001D_{·ð?_x0015_u_x001E_ìSñ?&amp;Mþ7ð?_x0005_¹Äôwüð?H½Ár¢Éð?Âw_x0007_«Öó?õPT+ø?_x0002__x0005_ù_x0012_«w_ð?_x0003_Í¹5ð?È°*"4_x0015_ñ?ØZnxÒ¿ò?ö\õË?ñ?ÁÆ_x000C_8'ñ?_x0014_­£³Ëð?LÏ¤P,ð?~°lpÖ²ñ?%ZB;úñ?wvJø0ð?²_x001C_ÃUÒò?y³"²uð?1ÇÁ|ð?_x0014_g$_x0003_nWð?¯·_x0013_Cÿ*ð?4H¾@Wõ?;ñÃ¼)ô?º°Ñv_x0015_Ðð?NFVuuñ?§iÚ×ÅÉð?³k;_x0012_ßñ?®Òï\³ð?_x0004_à	_x0001_T£ñ? îØ&lt;_x001C_ò?_x001F__x0019_1[Àñ?þç_x0011_ eð?sæ[_x0007__x001E_?ñ?Ê`à¯ñ?¢-wò?5V#_x0019_{`ð?ùd_x000C_Ù_x0002__x0007_Ò¡ð?´WÏîô?´À9uð?|Ìá&lt;zWñ?_x0005_$²ELPð?½_x0015_Ñ_x0001_Zð?@3eñ©Tñ?[Î_x0008_ñ?ó_x001F_ºKð?Üe_x0013_5ð?_x0004_ÌO÷	rñ?Äó_x0006_ì_x0013_ò?J_x0007_÷(|Tð?_x0001_.y5ñ?{ lvÅ?ö?ÿ_x0011_wý¨/ò?_x0015_×B²6ñð?Få`Fúð? â_x0006__x001D_Áeñ? á°£	õ?®yù_x0007__x0014_Eð?¯yYí?ð?_x000B_M_x001A__x0018_ñ?_x0001_Yzùñ?ö.ö»Æ¾ò?Ä6w×»ñ?«läÁ~ð?¢v¡3#¦õ?R_x001C_Ú_x0003_àñ?7¦±_x0016__x000E_ñ?Ò-ås$ñ?1ZVô?_x0001__x0002_¿s_x001B__x0011_:ð?¦[QØ$fð?ÕÅÊ}_x000C_Üð?_x0018_Ý`rò?`_x0011_Ó(Ë4ð?_x0006_ô»¢_x0003_ô?C´'-_x0002_õñ?w«ÎV"ñ?}{âEt)ñ?Z_x000C_ï3Üð?"¿Ð_x000F_ó?³â_x0015_GøÎñ?&gt;g®_x000E__x0017_Ëñ?;²TÀð?ç@±fuJò?½¿/pñ?Udäç5ñ?ÝÅ_x0005_Dö_x0002_ñ?²ËQ_x0019_ÜPð?ä)}ÙbSñ?Wl\_x001A_¨ð?qoç0Qzö?Û_x000B_"¥yñ?_x001C_Qt_x001B_ä|ð?Ô$Å_ñ?_x0012_1ñ2_x0016_sð?_x0017_T_x0019_SÒñ?Ê/_x0007_Û-Ùô?úØàÕð?4_x000B_2¤8ð?_x0019_&gt;¥`:ñ?ùu6_x0002__x0003_Ùmñ?_x0019_£7ë¯ð?_x000C_#ÀNõêñ?r_x0014_2±ª_x0014_ò?ý¯8_x0001_%îð?nÏ;ëàñ?ÿóVð?©ëOñ?Þ¸òÛð?Ú/^_x001F_Ûô?¿èdø1ñ?{½ÒO¥·ð?ä_x0015_ø+ÙÓð?_x0004_àr|ð?_x0019_©ËIuêð?]6_x0011_ãñ?*¹Tæ­Áñ?¿¾-q~ð?âÝ!_x0018_ö_x001B_ñ?&amp;öò°Vñ??_x0016_Êzð?J4ÀÐð?_x0011__x0010_Ô4oð?FóÞlµ²ô?RABcÛ¸ñ?Û©8ÑWñ?ÿóZÕÞNð?­¢3àdXð?hf_x001B_Èð? JaûYYò?Ú_x0015_X¹iñ?úØGÝÛñ?_x0001__x0006_pëaý²!ò?m±_x0006_BôFð?¼_x001D_Z¾kºð?( ¶_x0005_'ò?ÇyÓ_x000D_ ð?¢Ñ_x000D_àµÿó?6Ú_x0008_µG½ð?Ù_x001F_7æo¹ñ?@ZeEù!ó?v¨« ¤ð?)f5ÝZð?@âþ$yñ?bËg_x0007_á_x000B_ò?_x0008__x0003_ªÉõ?_x0008_pÃÄuÊð?¿_x0004_æ3»çñ?ÄVmBz6ð?t_x0005_*Ô®cð?zð_x0001_ñD3ð?F)mª°Tð?¶_x000D_æ*m¤ô?còÂ3Ýð?ý´õé_x0007_&amp;ñ?Zl_x0005_\só?u_x0010_,_x0011_{_x001C_ñ?rG\Îð?a_x0011_í_x0019_§ãð?_x001E_0å*ð?æ÷+_x0011_¢0ð?aÙÙ_x001C_(ñ?4¨r¢xð?/ID_x0002__x0001__x0002_0Âò?a_x0004_óRÈð?ú´|®ð?p_x0013_jzð?Ùí_x0001_¨âoð?N_x000B_ÁMgð?¼øfÏ}ð?!_x0016__x0018__x000F_¨Sð?_x001B_#*ÝkVð?ü-$±Eò?7¦t¨jð?¨0_x0014_#Å4ñ?u"péõð?ÉdoTªÏô?}_{&gt;­ð?\Èfú+ó?õ¢ F\Ãñ?_x001F_M&gt;_x0014_ß}ñ?µm_x000F_e_x0019__x0017_ñ?`µn_x0003_?Þò?¡óokÄð?5:OÂbñ?ð1ËiÍtð?_x0005__x0017_·0d±ð?_x0019_tòXFð?²_x0005_&amp;²ð?_x001B_b_x001E_ë[ð?O^ë¾Rð?0f«C´÷?=}·{;^ð?ý_x000C_'á&amp;_x001E_ñ?_x0001_@gU½ò?_x0004__x0005_1×_x0018__x0004__x0012_ð?d°gowñ?£]o7|ð?`k¹^jTó?tÐrÃsKð?Q_x0013_°kñ?ññFSSÌñ?Øx«&amp;nð?"Ý3Í_x0001_@ñ?4_x0004__x001F_Î4?ð?_x0014__x0002_SÆµð?Êj·K_x0005_ò?¸_x0008_ñEð?]OBýDÄñ?ìm!¾kèò?g_ÒÂ ñ?a BUò?éÖ9Fcñ?_x0010_¯Åö¡ð?t&gt;`´» ð?fµ Í+ñ?â¥y;ñò?QÓ8Édð?è_x0003_p[eó?s²0¥Lñ?_x000F_ß¡B_x000C_ÿð?Þ_x001A_lö_x0010_Êô?ÞÏb÷ñ?=Ö_x000D_ö£ñ?~8`Àò?_x0012_|Û§ó?_x001E_ÈáÍ_x0001__x0002_¶õò?Þü{0~{ñ?_x0010_á_x000C_,ñ?"õ_x0003_KÚ^ñ?Ù@_x0010_ÛbÏñ?-+®rið?n_x000C_píÏò?:_x0016_qk_x001F_ñ?¶_x0002_ÉÎ]ñ?¥Y0Ãþeð?ÿ^åçª6ñ?ÁIØòX£ð?ÖKCÒð?i_x0015_hrÆ`ñ?Àtû_x0016_EÜð?tåf%ð?þËÇòÒFò?`ºdWhhñ?1ë_x000B_4ðö?fÔO,@Úð?¶H¿B&lt;ò?&lt;ÚqGð?¿_x0006__x0013_n_x0012_ò?b"OñÛð?_x0001_È_x000D_¥Ssñ?L_x000D_!Ýsjð?ïtkË¼_x0003_ñ?QU_x001C_±æñ?À:ÉxÊÒð?$_x0012_Y,%ò?ä	_x0004_ë*ñ?[CãÉ,ó?_x0001__x0002_p&lt;''ÇPð?´ãî(¿Ïð?_ ¼H®ð?t_x001B_ª_x000E_N:ð?ª»tÊað?j©vx5´ñ?¡_x001A__x000C__x0003_ï-ò?8ZãAGð?_x0019_ý%ÆÚò?ãðZ_x0002_u_ñ?_x001B_}Ó;å ñ?HoI_x0008_Pð?}¸ÀoZñ?Ë.hzð?|_x0014_	ÕýÔñ?×_x0010_x_x0004_ñ?i\(*ð?çú¡¢¥ò?Ê3½¹ð?_x0017_zL. ó?Ø\euûµð?}Ï_x0016_i_x0013_ð?\ä_x0005__x0001_zÜð? â°sbð?Ç¦°åÿ®ñ?æ_x0015_¨pßØð?¿O_x0018_Kð?Aº]ÌTò?,P_x0010__x000C_ò?«g¾ä½¢ñ?7fÄ=üAñ?ËñÝ;_x0008__x000B_`ò?Æ&lt;_x0008_ôTþò?è]_x0011_ñ?LeË¼_x0001_ñ?Ì¯_x000B_aÉqð?_x0003_3_x0015__x0004_ñ?ò! Óæð?7_x0002_5e_x001D_ó?ßy"l2±ð?ØCüÊ	_x000E_ô?t_x000C_ÄWÈñ?_x0006_íé,±ñ?þé~²AÞð?È Íëð?­ÂÄRûñ?4û_x0005__x000E_Hû?F²J¶7ò?_x0003_V~Ýæð?Ê}I!`Vó?fÐ_x0011_û_x0001_lñ?´;«_x0016__x000D_Nñ?­Ïlý_x0007_ñ??Â¿_x0002_=§ò?Ð¾[û@;ð?â±Íð?_x0001_y_x000B_&gt;Ö_x001B_ñ?`_x001A_Þjað?õ6;:ñ?V_x0017__x000B_Ð¦ïñ?,äUc°ð?_x0013_\Ý_x0015__x0007_Ëð?fõ¿fÒð?_x0001__x0002_ZXÕ+üð?`uQ:ü_x0004_ñ?_x0011_Noh×Éò?ãÈguçò?zZwþ)ò?·mµ¡kò?_x001F__x000C_²åò?8$t&lt;_x0001_nñ?äZå-·ñ?³=£ýHð?ìÀ·Hï¿ó?O F©e_x0017_ð?_x0005_?_x001B_vó?UU£~uô? WÖð?È.Ïgoð?élØ(ñ?P¾q®Nð?7º_x000B_¸6ð?ðSªëx9ð?ÉW½÷Ñð?%'¥_x0014_Êåð?_x000B_ª¤0 5ñ?f_x0006_';ñÌñ?^ßOu}Fð?x/_x0001_+_x0004_8ð?¸rð?O/1â,`ñ?FL_x0019__x0003__x001A_¢ñ?%Ñ{Hñ?eÄAð?_x0016_áÆY_x0002__x0004_x8ñ?_x0019__x0010_]·²ð?b_x001D_ÆôÚ)ò?ãc}Éð?þwëIrMñ?ð 5ÁMHð?ÀOba¿Kò?L¡Ùk._x0012_ñ?ì¾;yú?_x001C_TÄzñ?âÄ¦ðÉmö? ÉøÈñ?N°"®ó?_x000E_´yÁð?_x0014_ªÃ_x0016_ÚÍð?b§_x0013_ºþ_x0013_ñ?NR!`;ò?àL¥0£&gt;ñ?RÂ­_x0011_Ãð?¼Úýã@ñ?_x001E_«t ñ?AvÌ%àð?núb	6ñ?_x0003_¡	mÆdð?7Ûb¬pð?âÙ`_x0016_;_x001C_ñ?_x0019_ü¦9_x0012_ò?dFâÛ_x0014_-ò?_x0016_uäU_x001E_ó?_x0001_®Ò(÷ô?­!EeÊÓñ?"®Õ$ëÓð?</t>
  </si>
  <si>
    <t>19dc92c87fe93c456403d6169eb0b518_x0001__x0004_/^j_x001B_`ñ?ÓKæÀßð?&amp;O»Â)&amp;ñ?ÈO½Àq?ñ?veC&lt;ð?ÐÖ§6_x0005_\ð?_x0013_G_x0003_Æð?²¦ø¡ºzó?¬[_x000D__x000E_~ñ?àÌ);àð?_x0006_?$QW ð?^Ç7½C|ò?Y\Åþñ?'Ñs¨Q»ð?:® ?_x0007_ñ?z2´jñ?_x0010_bÜ`_x0001_ñ?Û_x0017_Ä'Ãð?`u6Ñ%ñ?_x0015_a¨Ô;ò?ÿãÐ§ágð?Ïk_x0002_ÈMð?D+Ã_x000C_Þ0ð?jûx9nAñ?E9­3@ð?$Éx»&amp;ñ?}ÐCÛíÇñ?P¨ÊD_x0017_ó?ï'Pøñ?L«iÒ½ð?Qí-5PÐñ?J`_x0019_°_x0001__x0003_Ò­ð?÷?ÈMZíó?ÂL_x0007_&lt;vñ?÷_x001A_%Ò_x000B_Hô?g\ø°ð?ËÜ±¸R)ò?oî¹_x0010_êñ?BdøVø?ñ4_x000D_¨_x0001_ð?_x001E_+¼ 3ð?_x0003_¸ß4P?ð?ß_x001A__x0019_¯a!ð?"å¤|Öð?ð^áCr_x0002_ñ?ª¡_ðªñ?_x0007_Æ_x0017_ñ?ÓI_x0003_®¨¶ð?nH¦ÈNYð?_x0008_ÊÆvò?'~/ð»ð?ªb3)]ñ?rë-®ð?7Úø*=qð?1²Àå*_x0002_ñ?Z=êÓ½ºñ?~×(_x0018_Eñ?À­Âí5Ñð?õ^,_x001F_ñ?I_x0003__x001D_å[ð?_x000F_Äj_x0006__x000B_ð?_x001B__x001A__x000F_&gt;Ãð?µR_x0003_Añ?_x0002__x0003_|ûPPò?&gt;ÿé¾_x001C_ò?è2õ_x001D_[ñ?ëw´øð?d¼B_x0011_¶_x001C_ñ?&lt;FÄ÷D_x0001_ñ?ç¯«\å_x0007_ò?_x0001__x000D_{=Ôwð?u_x0017_ÚóÚð?&gt;_x0017__x0001_:#¶ð?¸ûÊÀýð?Mé?cá?ñ?aÃFuÆð?H'"°Kñ?q²ñÙ©Qñ?TèÝàyð??_x001B_Ryîð?nÿdFîð?¨¾iæRð?î_x0015_®9°ð?6_x0017_ï·ð?_x0017_Ú;_x0007_¿ð?e-_x0006_Tïñ?Ì_x0019_g_x001E_Fñ?Y¬Nü0Zô?_x0005_(ã%Íýð?bwíÆ_x001E_Rñ?ª_x0013_Ú¢Rò?U?_x000B_uhxò?ÇS9@ëò?&gt;~E3Æð?á5ã_x0003__x0004_hñ?è8¯_x000E__x0013_ò?­JA4ýJñ?	C_x0002__x0013_ñ?\&lt;²uò?7ðg]_x000D_Ið?ø­ø ~ò?óV_x0008_5z,ñ?üÃxt+ò?G@³Ôõ]ñ?Ëÿ¿_x001E_ÿDñ?o_x0015_c,EAñ?_x0018_òîIÈ¨ñ?~¦¯ú«ñ?wÂ_x001D_QÔð?`_x0016_²Ï/Çð?*z_x0005_?_x000C_²ð?ö3_x0008_xcñ?{bSo^ò?_x001E_×²ñ?`â¬½à_x0001_@JÐQ«*Iñ?_¹V¿ÂËð?îá[/Ééñ?64}|1ñ?	wñæwð?Yw3j@ñ?¿ìý¸gñ?÷é_x001B_;_x001B_µð?í&lt;æµnó?b§ï5ä_x0005_ó?$N%/Nîò?_x0003__x0004__x001C_êhXò?7a_x0002__x000D_Uð?/	cð_x0015_ò?/¤Õtó?_x0019_¯Cõ7õð?k]+½Ûð?_x000C_¡Yjñ?ê}G_x0014_kð?ÏO¥_x0010_ñNð?^Åv_x0007_@ð?Ú÷¿t7fò?´Gàäñ?_x0004_âI_x0002_ò?_x000D_çÓõðð?¥_x001D_7A_Áò?_x000F_ôµ_x0007_¶¯ñ?_x0008_´õèýhð?þ	'tð?_x000D__x000B_3_x0002_Äð??T÷_x0014_Þñ?ñ[Ç_x0004_³Ûð?_x0014_Np)¢6õ?KÑ¹_x0010__x0019_ñ?ä*u£?+ð?eSiµ_x000D_ó?*_x0018_éi¥ãó?ÚHü_x000F__x0001_ô?äåÅß_x000B_:ð?ìaþÖ-Óð?_x0003_ÙÂ6Éjð?¥À6þg¸ñ?îþ)í_x0002__x0004_fÕð?¦±ên+ò?Yù©\¢øð?½·y_x0005_.ñ?ñ_x000E_{H7Äð?Rµyå±_x0016_ô?Lê&amp;ò?Fº×_x0008_Dñ?_x0011__x001D_í¿(ò?Ø_x0004_ñZÄ»ð?_x001A_K_x001B__x0007_Ðkñ?°I_x0010_ÙOñ?_x0003_¼qRñ?+ªáäãñ?_x001E_aÃSð?`_x0012_2_x0013_½Äð?Ë'8tQð?®¨9snð?³E¢T=Cð?Q_x0014__x0018__x001E_Ùð?«_x0010_p3Xð?gS,_x0008_qlñ?UÁÔb^#ò?¡	7h Lô?I^*}â$ñ?Zwê,ð?5É_x0006_øÏð?_x0015_=¢Áù.ñ?w-&lt;åÍñ?_x000F__x0001_=1î­ð?Ü.Ùð?åv2SÍ[ð?_x0002_	ý&gt;ñÔÒð?_x000D_6_x000F_Oð?Z_x0007__x0007_®æñ?UÙí_x0006_¶ò?4{¹C»ñ?\R°¢ñ?_x0011_	R¼_x0008_ñ?_x001E__x000C_¦ÕÕMñ?KÓ#Mñ?^]ýzvó?Pn^×ñ?zLÔ¼pð?_x0001_-=_²öð?(óu#ºWñ?_x000C_êþÂV)ñ?%ÀRÊð?i_x0011_Â_x0017_n_x0015_ñ?_x000D__x0003_½¶«ò?ø-^_x0013_òùð?_x0017_åOý¬}ñ?Ø_x0012__x001E_ñ?Gæ§s_x0004_ñ?_x0010_=h´ð?"_x0008_å/ô?¯¡QbEð?'H×0©ð?aï*_x0010_ñ?µ_x0005_úÚð?Ï`_x000E_§ð?"ó½_x0011_ó?_x0005_°&amp;Î)&lt;ð?$}?ç_x0003__x0004_eñ?ø±}',^ð?_x000D_(ÅÒý|ñ?{¡h'ð?¢³Ðj_x0004_üñ?G{}3_x0012_&lt;ó?_x0011_s^	)ñ?ôÖ_x000D_ÿ&amp;ñ?öoß_x000C_èÝð?rë(]ið?QÑ6ËØ`ð?É_x0018_Xèãèó?Uùz,ò?Od´ð?__x0012_,=êfð?ÿá_x0018_ôx£ð?IlL/ qð?Ù{&amp;ª_x0013_ñ?AQ~Uñ?&gt;p@Èô?ü&gt;_x0011_øàtñ?"qDÂúð?_x000F_¹_x0001_Ð_x0018_ð?^ Å¡xð?=_x0016_°-Zð?ã¿¼_x0002_õð?x_x0005_²ÄZð?hÚQ5ü{ó?lb«q:¶ð?+ÿÇgØð?÷¥[Cñ?_x0002__x001D_¾oÎµò?_x0001__x0002_W`Î(pmò?ÇÁx_x000E_I¶ð?·&lt;_x0012_êð?èïò/xßñ?_x001E_b"_x0003_åñ?Kc½_x0018_ò?Ú)_x0002_åñ?_x000F_^¸ãÊsð?P4/epó?è_x0013_æÓ%ð?Ã¤WOÔ¹ó?PÅ@4ìð?_x0010_XD_x001F_{ò?_x000E_ÕZvñ?×Ï_x0016_¹ð?={Æ_x0012_¦ñ?¿_x000C_ØHL/ò?_x001F__x0015_!_x0011_Ãñ?|ÔÎ_x001E_ñ?»Íí´_x0003_©ñ?Ù~vm.Sð?¤gòÆ­_x000E_ñ?d_x0015_&amp;9kò?_x001F_"\Èð?Uª@*ç_x001E_ó?«_x0013_«72_x000C_ó?­N_x0010_U_x0013_òð?÷_x0002_ÇIÀ_x0013_ñ?_x0002_ý_x001D__x001F_Jò?_x0016_PýÛ_x0015_ñ?Çéê=ìò?_x0008_#_x0017__x0007__x0003__x0004_´ßð?_x001D_5]¦Q2ñ?éµ ÷ò?´dÑÍ§_x001F_ô?:ef_x000D_ñ?©_x0008_ÃL[	ñ?_x0002_ðÓió?O«ÓGïÃò?V %¿*Rð?ò®~ºøñ?^äÊ;Îð?n$_x0014_ì)ñ?úqE®»lð?Dÿ¯Õ-hñ?uP9Èñ?µ_x000F_fÈ_x000F_ñ?¶ñ_x0001_Ðâò?_x0010_Ï1 ð?_x000D_y_x0002_*n^ð?·Ø2oß{ñ?¢Qå,ÿ=ñ?¼b3RÈ_x0019_ñ?t«Cxð?_x0019_âð_x0002_Zð?_x000D_-æÏÅñ?t½Ö\Ýcð?Ù1Î)Ëð?_x0001_½	,wò?ßÁD}eúð?nÏ|¥Óð?oÚ[ÁYð?ÖÊGKFõ?_x0001__x0005_!_x001C__x0013_¤«_x0004_ñ?ä¿A½Ìñ?_x001F_ÃÝ+_x000F_ð?ü|Ý_x0012_}ó?º`¡a×&lt;õ?_x0001_Ý_x001A_v¬ô?ÈñK^¿Gð?_x000B_ÊÄuñ?§¹ï¬À"ò?À_x000C_S®4/ð?«`ÒÀ½ò?¼µ_x0004__x001E_ð?_`)_x0019_Iñ?ìÆhG0ò?¬}#qÑó?§P_x0010_8_x0015_ñ?*J¯ãÇàñ?¦ûx]×ð?_x0003_d~Q§ñ?p»Jp¶Åð?_x0001_káz&gt;ð?M­_x0007_¦ið?ß)´2~Eò?_x0017_ïnbñ?.QPiGðð?üÖ§_x000B__x001A_pð?jõö4Lò?_x000B_ÃdÓTÃð?Pw¦6_x000B_ñ?_x0012__x0013_2im¼ñ?rÑ$_x0002__x0019_Çð?ÉA_x001E_º_x0002__x0003_VNð?ïYç_x0016_ñ?Ç«iö?A¦%_x001C_ñ?RâÄºúÃð?ñÒKh ñ?Z âlñ?æ¶`z_x000F_Vð?¿Í¼7$mð?s{z_x000E_ÉNñ?ßyK3Ûeñ?:ÉKæù_x001A_ð?8_x001D_&lt;_x000F_S+þ?ÚóÅèLð?"ö_x0012_æ¬Òð?ïì Á÷ñ?_ö_x001C_ùvð?`oSF·3ô?jÑM¼·mñ?pZ!&lt;h«ó?­óq[_x0016_ð?8:X5_x0001_9ó?_x000E_Â©ð?nì¯Àoñ?øcÿj_x0011_4ñ?Íªþ_x001C_rDò?ä&lt;CàNªð?ç_x001F_¥M_x0002_Ið?þ_x001F_µ·$Vð?_x0012_?%Ý_x0012_ñ?óc_x0001_JÒUð?__x0007_ý0²ð?_x0002__x0003_¸w-.añ?c_x001E_¯°¢äò?_x0014_ä6ü$¬ñ?p.UcrÚð?9Ôàó_x0007_Þð?fÒ(!_ñ?¬Ø©ñ?ÑÐ_x0010_·Á®ñ?®ÇL3§ð?\ _x000F__x001A_nô?øöQyJð?ýÈ_x0019_®_x0016_ñ?ë²,É}ð?Ò_x0016_dîGWð?±(3ù°¿ñ?&gt;Ç*_x0012_2¹ò?&gt;×¦__x0017_¤ð?úÃ¸Y2hð?_x0001_HNÉñ?Xù×_x000B_Jð?_x000B__x001A_:¦ìxð?wËð_x0002__x0007_ó?¯Ð_x000F__x0006_U[ñ?öâ\ÖH~ð?¹ÐQÔ_ð?åmµKBKñ?Ùª¤}_x0010_aó?Ø$Iu_x0013_ñ?[fÈ­_x000C_Äð?_x000C_Ô¯_x0010_¼ðð?½}^×Kñ?úXÚ·_x0001__x0004_­ò?@FÚÀÇSò?=_x001D_÷ÞzÎñ?Up#_x0002_óÝñ?ãçQñ?A¶;_x0013_¢Êð?i¥3¤¹ò?uI»0ñ?q\_x000B_¶¾ð? xãð?È%Ïùð?~3Öñ~ñ?Ï´VzÝkõ?òéï0ÀØð?üpù3fó?ü®gúV_x000B_õ?_x0014_º¯ohñ?ºàå¥A¢ñ?vÅ©Â1_x0016_ò?®üµiö?Ád_x0013__x001B_¢ð?:ªÊ×ð?ZDÊüð?._x0003_/¶&lt;tñ?&amp;d_x0019__x000E__x001D_õ?³_x000F_bOÂßð?iK	L¼dñ?Öß%&gt;.ñ?JV1s_x0015_gñ?´_x0018_9;qó?T¨ph)ûó?_x000E_òñ4nfð?_x0001__x0003_XÙ£ÁVò?¦/ÿzú_x0002_õ?ZöæÒóMð?_x0005_Õ×°_x0014_;ñ?X©ù½Hð?ì¯&gt;Ñ-ñ?¢qæ_x0016_oñ?6Î_x001A_Nñ?"?©µð?Ü_Z­ó?¦¤0|uð?¿&lt;U%rð?ÒÍµCSñ?á´¾÷mð?Þ0_x001D__ð?Þjp`¥Àó?_x000B_ý³ãX%ñ?#xÄÂfð?Á²%Nóó?·:¤ð?ÅuR_x0008_^yð?_x000F__x0016_Ûªð?¶zÞ_x001B_ÓDñ?ø&amp;v_x0002_\ð?aîH¾D^ñ?QAÜÑ;ò?57H7uð?Wb_x0005_k_x000C_ö?Gqr¸xñ?ß[À§záó?Ü£dûXÑñ?8:ì_x0002__x0006_×ó?D´_x0003_ë¨Oð?¡#6Úxò?_x000B_jÅK_x0004_uð?D¡Uyñ8ð?_x0019_ %!_x000E_ò?_x0006_8s_ò?L³¦þÉñ?_x0013_±S6º¥ð?&gt;_x000F_Ç_x0010_$ñ?¡úäÈÇ_x0018_ñ?Àþ_x000F_×U®ð?ÿMÐ_x001A__#ð?vv!ëÑñ?i©_x0013__x0013_ÏÔò?èaXI®Iò?ï7ÅA÷;ñ?¦b+ ¾ó?ç!,+ñ?¶_x0010_àÐbð?TÎ_x0006_íóð?âà&amp;´àð?¾JPñ?Tí$Õ)_x0018_ò?ñ9Çû4ó?_x0001__x001D_uNý,ñ?å_x000B__x000B_¼_x0002_Yð?_x0003_¸±6{ñ?Ù_x001D__x0005_­³õð?£OÁo4ñ?}ý¼¥5ñ?Å_x000C__x0013_k_x0008_Pñ?_x0001__x0002_\º_x0017_À¤ð?{ðCäê¤ñ?`Â!F_x0011_%ñ?,%þt¾ð?ímKkH_x0005_ó?g_x0017__x0010_ïð?ÙX$Ñ»ð?®V_x0002_²$ñ?á"_x0008_Ú_x000E_Àð?ÿ$_x0017_«_x000D_ñ?ËD=ssõ?¡¯úûið?_x0017_þ'g_x0001_»ð?5lkåÔñ?!aÔ%Köñ?_x0006_íþ×6ð?¦Ø7lð?k:èðõñ?½ê$zGó?|'r7Ïð?ô]Q.GËð?(S0t(Êñ?Aw÷£_x0006_éñ?¡j#i?ð???çvAhð?¼ÉM7ó?_4_x000B_Úéð?ÜV__x0002_~Þð?ë}P9g?õ?Â±Z¼mhö?·i_x0012_t*ð?Ì_x0002__x0001__x0003_MGò?üÄö÷ð?È_x000E_-çÙð?üÑÜ7_x000B__x0001_ó?R_x0002_µü×ñ?ì¸l_Ùñ?~ÃTM~ð?ËñoM_x0001_¡ò?¡=æ[ñ?gõï7¦ñ?îeÂÎð?ß±7hò?EH_x0013_T_x000C_Áñ?_x0012_°¿ûVò?úÖJ±Þóñ?ppÔ3°«ñ?¬¾äiôiñ?Â^½Âó&amp;ó?²ýEóð?÷=ÎI_x0014_	ñ?[ê_x000D_*Mð?_x001E_3µoò?cýE®Hñ?Ø_x0004_:ËÕ×ò?òH_x0016__x000F_Vñ?°­]¯ð?ggë4ð?r_x000D__x0002_L÷ý?_x0018_K_x001B_ûõ?/_x0004_ï_x0012__x001F__x000E_ñ?Gîþ¶Ì¥ñ?®¹Jl»ïð?_x0001__x0002__x0007_9¦q;ð?kïIÂð?j¹_x001B_ìUò?¶**_x0013_ÞHò?ð&lt;+§ïwð?X_x0003__x000B_ÞÞ;÷?_x0007__x0014__x0017_v1¬ò?ÑG&gt;}Qrñ?Q°%!»ð?j`ï«_x0017_õú?ÅÔPAiIð?c!_x001F__x0003_ñð?ióòÔ_x000D_:ñ?xÙn©_x0019_ñ?¢coá_x0001_ò?B_x0010_¯S0Yñ?o¿Bëbð?Ú_x0005__x000B__x0007_)|ð?QOÚñU÷ñ?v _x0008_Õ-ð?ê _x0004_uMò?¨ßæ}+¢ð?BQÁ¶âxð?RuØ^ùô?¨l.,Hpð?_x001C_}¬{8.ð?iknÒü®ð?§¨S!Üð?äpSO	_x0011_ñ?¤_x0003_öGÂ0ñ?¹Vý_x0017_°ñ?n_x000B__x0019_è_x0004__x0005_¦Hð?°¨ËÈíð?ã&lt;Â¦O÷?"_x0006_È_x0004_Qò?ðª¡'½ð?×v¿ö¬ð?Úµá_x0018_ò?P#M¡fõ?ÿx_x0017_/Sqð?²_x0006__x0006_Îö?R/&gt;1 (ñ?»¼ýaËmð?ÔëIZ_ð?t&lt;_x0002_:]¿ñ?3_x0003_±~9_x001A_ñ?!×âíÅ`ð?_x0015_{òñ?ðs_x0018_ÌJð?RJG_x0012__x0003_Qð?R¥Æ_x001A_mð?ÔÁt¢ç_x001B_ó? g6BáÜò?Zç½÷?Ü{'¬×åð?MûQä`ð?9I,*ò?¤gL_x0011_¶ô?­M_x0010_Ð$yð?N_x0012_:oñað?Ø	tä_x0005_ó?ÿ6ùç¼_x0001_ñ?E_x0007_-ùÓlñ?_x0001__x0003_×Ö@Ûô?åÜ1z4üò?¤L¯øíXñ?PÈÕ\Ø¯ð?']®_U«ò?_x0002_H*_x000E_ñ?M¼Ö.ð?_x0006_ôr½º_x0006_ò?îÑà§³¼ð?èå`T3ñ?_x0011_Ë_x0010_ã_x001D_ñ?ß¹2¿õñ?ò¼ÖÑeò?i[Â·a$ô?Vð_x001D_R_x0016_]ð?Ï÷Q!l_x000D_ó?	á`áò?!éxj"°ð?»Õ·ûÔ1ö?ý»Vê,"ò?:_x0006_¬áYÇó?¼_x0006_íwh_x0004_ñ?\²Þ_x000F_§ñ?O½N.}ò?_x0019_ÍALc¯ð?×D0Óp\ð?pÙÛÐ¿%ò?^á±È°Fñ?TÛ_x0012_SÝô?^_x0008_B"Ðò?õá_x001D_æð?U²ª1_x0001__x0002_í¾ð?Mà&gt;A(Ìñ?_x0008_z_x001F_¢&lt;_x0012_ò? î«Ðüù?6_x0014_8Ðñ?ºuðØaÛð?¬â¿*.ð?:áxjb_x000E_ò?þFØ	Pð?*_x0018_OÁmð?]Ex!Cñ?_x000F_Ò=§nñ?O_x0017_è_x0006_Pyð?lúÔðð?§=_x0001_(ï:ò?TÈ)×fÞñ?;Ùyå&lt;Jð?nºÿ¶ò?ÃàÂD_x0014_6ð?[ßÛçnð?&amp;_x0015_=ïXð?@»Be]ñ?_x0006_ÍGs_x0010_ ð?ÌHÔFkñ?úà*:}ªð?Ðj+_x0011_óVð?Á_x001E_çð?í ±p¡Üð?k_x001D_wÿ_x0007__x0004_ò?Öµ\J`ð?o4Ò¸Pñ?Û!H/_x0005_ð?_x000C__x000D_¢òitð?#S}É©ð?_x0014_	_x0014_@6ð?©ÉùO_x001F_Wð?Ñ×ó_x0003_ñ?_x0016__x000C__x0008_ù·5ð?Ä_x000B_T_x0013_*ö?®B_x0003_Ñ­-ñ?Ái7Ý½ð?\]Û_x0010_ºô?ë¬¸¶_x0017_¦ð?õQÀh#`ð?üÈ_x0003_(ó,ñ?ý0q_x0015_zñ?+aìW_x0004_ô?d'ÆT_ñ?!­ÅÙð?Á_x0016_PÚ°ð?á¨ñçð?^¨Jón	ñ?¯· Í©Eñ?íäi4_x0007_ó?	ÿ,ÁA)ó?n?b3¯(ò?óØõ_x0006_[_x0011_÷?Iùáµ³6ñ?©¯@]#ò?_x0017_z_x000E_ÉTð?pcmø%ö? Ò»T¶	ñ?z_x0001__x0002_©r_x0005_ò?R\_x0001__x0001__x0005_°ð?ø¢&lt;ypÑð?}4_x0006__x000F_ò?Ï_x001C_)º_x0019_zð?pÌüÙØñ?^V_x0007_Å'1ò?[NZ_x000C_Ëð?oZôYÓ_x0003_ñ?.c5]!_x0010_ñ?@"&gt;=ò?°¿_x001B_Wñ?ó_x0004__x0016_Güð?Âcß_x0007_ò?_x0018_°ý_x000B_:Ýð?&gt;Hå(Uiñ?O_x0005_ÏÚõð?_x001B_KØð^\ð?ìrúdÔ6ò?_x0012_¬@{Cñ?jáL¢keð?ïÓ6s©iò?_x0007_ÑrÙrÏñ?Ñ£´Øc§ñ?ôÍºC²Ýñ?fébíñ?_x001E_^Ë_x0008_c_x0011_ñ?º¾_x0007_´Çò?ë1sÔ_x0002_{ð?_x0008_GC¹À.ò?.-_x0006_u:ø?_x0001_µ1äÞð?ïPÚZo:ð?_x0002__x0003_U³ð_x000E_êdð?æ®	¤.|ñ?Ñâ]û_x0018_÷?Úc4ïØð?¿f¥¦ÎNð?Öpdò_x0005_ñ?°ñ@_x0002_ò?_x0015__x0003_®_x001D_¥ð?_x0010_§æ±îðð?l0_C_x001A_ôð?Iïv'X0ñ?ÜYwnÓð?íÂNÒó_x0010_ð?ó	¿ÊHIð?|!3Î'ó?©î&gt;_ò??sÙ©ÓIñ?þ$T2pñ?_x0012__x0002_heò?_x0018_(Õ×ìð?½ËhÎiÜó?VU¼¢_x0008_ò?/-_x0010_P\¢ð?pÞ¿}Ü&gt;ñ?&lt;©wØÏçð?_x0002__x0015_ÈCöÆð?Â&amp;}®ð?@éª­^uð?¤=/_x001D_Z[ó?Qõ;©¯åó?Tï¹ü©¸ð?Ê_x0001_­6_x0003__x0005_ð½ð?~zøúBð?{Ñ»_ ð?6TPs%ñ?ö67¯¢Ìð?ÿª_x000B_K²_x001A_ñ?æ_x0016_¬_x0007_Dñ?_x000C_Ã_x0016___x0011_ö?Ë;°½±ñ?"ïÚ_x0005_ñ?ç:æÊÑó?_x0001_$\Õ@8ò?^	)ñØ#ñ?³y+´¯Êð?±_x0005__x000B_/¿Ñð?IãÌÍÚð?©Ñ¹qüò?0×ª Að?&lt;_x0006_5_x0004_ò?ªI;»_x0007_!ð?¹çÁï_x000F_ñ?xO\g1ñ?N_x0014_é¢_x000F_³ð?1&amp;vrSÁð?÷ý_x0002_`7ð?jÿätñ?_x000F__x000D_S_x0008_dQð?=ÇuF_x0011_×ñ?$ê_x001D_m6ð?q«vð?S¦_x0001_Ü¯ò?³°\_x0007_¥Fð?_x0001__x0004_Õ¹Ü8ñ?GúèT_x0001_tð?P_x0011_Ò¿qñ?Y_x0015_QG'ð?gÖ1$Ë-ð?kÎ\¿&lt;Ò÷?ü«¿åLÁñ?CV#@_x001C_;ð?rq×öAð?_x0003_&gt;f_x001D_Lñ?P³*Ua_x0005_ñ?uÒ¼X¸ð?ÈF}oð?cîöÝ_x0019_Ôð?g3ªTñ?	ºM#Xñ?Y¨ÈÇ_x0003_ò?b×3¦Zð?ÅKÄk	vñ?dX¢\ñ?£_x001D__x0013__x001A_ò?ûùî%]ñ?.Ø/é_x001F_ñ?íFü_x0001__x0017_ð?¾¤l\_x0002_kð?v_x0013_Í¿@ð?6À_x0016_Üð?$J§¨¢ð??]¡ÜXäð?Ö_x001A_Ú3égñ?ç¬:ùZ»ð?_x0018_¤§~_x0001__x0003__x0014_Þð?Ä_x001C__x000B_¦=8ð?!KàÎB_x0002_ñ?ªÃ+X1Dñ?º}©8ëð?_x001C_3&amp;bQµð?&amp;/i^÷Rô?äYtð?Öðe9Jôñ?#L_x001C__x0019__x0013_ð?NOwI_x000F_ñ?+_x000E_&gt;¸0Að?äþÚô?_x001F_ß=xêñ?ÇCQ¦ÿð?_x0007_«¹fç:ð?,3$¸ñ?l_x001A_éøjð?¢_x0013_|?lð?b_x0005_k¤ì_x0018_ð?ÉjHT_x0019_Úò?xÌ«ðð?]óá¾ð?J_x0013_×_x0005__x0003_ó?UWÍO+ò?ï¡µ_x0014__x0003_Añ?UK¸"_x0004_÷?h§xå_x0005_ð?¼G"W\ñ?_x0010_ûç¯0Xñ?K_x0006_xG¶©ð?_x0008_KªTñ?_x0001__x0002__x001A_ç nó?xj;¿	_x0001_ñ?N_x000C_E²Éð?·@ÀôË_x001A_ò?»-_x000B_æ}ô?_x0012_ú¶½_x000D_ñ?gYÆ_x0010_Ôò?_x000B_hdLò4ñ?_x0019_Ë _x0013_÷Öð?såç Qò?qI_x0002_áÏ_x000C_ò?à¼m6áö?¯Ê»_x0003_[ñô?_x001C_Óu_x0004_-_x0001_@Jk!¹ð?Ö4r_x000D_ûð?çú_x000F_·ð?_x0010_Á&amp;®\ð?n&lt;JEð?_x0005_á(øñ?CZÔCð?úË©ö_x000C_dñ?¿q_ì4_x0001_ñ?ØÄÁ_x001A_ú_x001E_ñ?°Ë°í¬Íð?[çÅYÂð?_x0012_ESÿÈ9ñ?çY _x001B__x0011_ñ?üÛGüð?)Æ£W­ló?_x0012_%÷ÿýö?I_x000F_¦ñ_x0002__x0006_9ïð?_x0019_4,ýKçð?_x0012_äÎãHñ?¹²mV$ñ?	6dN_x000E_ò?4XÚñ!ñ?_x001F_-qnÍpð?»ë_x001F_­ìÝò?àµº(ð?n_x0001_Þöóñ?j¸_x001B__x001B_çÿð?öeg!Jíð?&lt;AW@3uò?1ºÖhR+ð?.~Ìrð?59SÜï_x0002_ñ?ô}o0¨ð?®Ý^(æò?)õ!fûÞð?HºSê_x0005_Óñ?7ÌÄ°Oð?_x0007__x0002_-_x0017_¸_x0004_ó?_x0003_Ô¯{­_x0012_ó?_x001D_Þû×Æð?%_x0014_öM~ñ?\Rk_x0004_Cñ?µX_x001B_6aÜñ?I÷¶kí÷ð?ý_x000D__x0008_ÅÝð?s¼Ýh°_x0001_ñ?lsî^zÏð?ï$` að?_x0002__x0003_Y¼ñ?3òë_x0002_Áò?ð_ÅÉÍ_x0012_ò?_x001E__x0001_ÂQð?ð_x000B_H ­´ð?9\ew@èð?Êµæ-ñ?ÿßÊá?9ñ?_x0006__x0018_ã¬mLð?_øõ&amp;ð?´¶ pàDñ?Ð_x0012_Á¸_x0002_@\éK_x0013_ñ?ÍO~_x000F_&lt;ô?è'ã7~ñ?ô,_x0003_ë¥]ð?4DÎ_x000D_Áð?·6ClÒKð?¤LëbÍññ?ÂÖO±÷ð?®V-ÝýBò?yM`Ìbáô?ºÀãP^ð?³ÆCñ(7ð?Ïíe»'½ð?R7+R_x000E_ð?¸ zjñ?©»Ò_x0013_³ñ?²ïþWáàð?(Ç_x0010_è_x0015_ñ?_x001E_hzÇá±ü?©_x001B_¾	_x000B_i{ð?U¢E¨ñ?BÐ_x0017_çê_x0011_ò?öõÏñ?I_x001D_cæð?"Wk±_x0006_Bó?ûë~´ÀQó?+ãhô»Fó?Å¬üËyð?PûÝð?¦_x0005_¬oñ?ûjµqßâð?_x000F_&amp;)®3áð?!Ã¼·¾ñ?þCkYÒñ?û¨&gt;èÆñ?2£qpzWò?Mð,{­rò?üsZe¨ýò?_x0007_¯ÖR&amp;Éð?_x0008__x0004_u_x001B__x0002_hð?·K_x001C_Õð?¸0Årò?`XrÔð?uHpsÊîð?¾µ1_x0004_YÈò?:à;~ñ?h»¥¾eð?_x0012_­Âhÿñ?õ`xYl_x000E_ô?üÛO]¬Sò?O_x0001_ß_x001C__x0003_¹ð?_x0001__x0003_ÉüîèÂð?:úÔx¬¼ð?&lt;._x000B_	_x0017_½ñ?_x0001_ÒC©&gt;yð?.N¥_x0015_xó?tÌ½¬Y6ö?3³WPóò?ïÉË_x0014_tñ?jÐÉ¨ã_x0017_ò?FÒï[Ýñ?C=__x001F_Ô|ñ?¶6Q_x001F__·õ?æ96Í÷?}ð_x000E__x0001_Â£ñ?_x000C_LxjmJñ?_x0017_/v_x001B_cñ?_x0012_~í5_x000C_Lð?_x0002_H/\¿µñ?vÊ¾_Ò¥ð?®!µúñ?ÀÀO¤A»ò?ý\_x0004_zÍò?_x001B_â«f_x001A_ò?_x000E_ßúò9ñ?¢û$q¨ð?^3á;É_x000E_ó?Ç_x0017_QPñ?,Kp_x0016_ó?âÍa_x000C_Kúð?¾ÈN_x0013_\ò?Õ_x000E_í_x0018__x001C_oð?Î8÷_x0003__x0006_þ"ñ?Ü¯x%Í_x0016_ñ?×»_x0013_0¿ð?ÿÝðËZò? =3QG[ð?é_x001C_:Cmó?ÍåÕâ_x001B__x0004_ó?nî_x0005_ºñ?À_x0001_,îßÕð?f¤Äê:ó?¹	é¼ð?¯ßDùæìñ?{'Tÿ&gt;Zñ?àH_x0007_PðÑð?¢A@©Ið?¤­VÜ*ñ?_x0012_ó_x0018_ñ?Ì_x000B_@_x000B_Wñ?wËñ±ù±ñ?ëÝ±_ð?0ü_x001A_1ÿð?ÂÇ¶}FNñ?_x0019_§¼_x001E_aæð?Ì'i_Äð?PøKmÃð?eêK°"üð?	úv8_x0002_Ýð?ÆÅ±ÊÈñ?nßÐ3«äð?i©â°áò?_x001E_;H£ÛFñ?;_,1x\ó?_x0001__x0002_â$_x0018_ùañ?_x0011_j2K"Îð?M_x0015_ØUæ³ð?yK¬ð?É Äñ?Ê¼ÞÛ{ð?â' d©åð?Yu &lt;2@ñ?:&lt;&amp;V0ð?@_x0012_¼ÿ®gð?'²¨õ_x0003_ñ?IÖ.±ò?²_x0019_Røð?óÁ){_x0007_Íð?¨§_x0012_ yò?ÆÛ	§üð?|·_x001A_ææ¨ò?_x0006_Yï {ð?_x0004_Éb¤R3ð?#â^£_x0010_Cð?^2dqð?öÃáÛ_x0001_úð?¹AúÍø?Ì_x0003__x0016_fñ?F_x000D_ó¦é@ð?R?Ä®:ñ?âEí-ãð?ü_x0013_ÎÅ¡åñ?&gt;_x0010_@_x0019__x0018_ó?æ'IlÛ¹ð?¶_x000C__x0012_íMzñ?Âuû"_x0001__x0002_íð?·_x0004__x0019__x001F__x000D_'ñ?û"úSQð?Ìé°"nñ?;yÏÓ_x0005__x001C_ð?qp­xFñ?kbR_x0007_pð?ÇüÖO!eò?øÃ`j¦êñ?Bá_È_x000C_Ñð?-Gö4ð?_x0018__x001A__x0014_m´ñ?¬¢Xí_x000B_ð?Éú#_x0004_ûð?vw¤é)_x000E_ó?_x0011_îå=ñ?G_x000F_b{ø±ð?®'Ó³ûþð?Þ¹´ü¿ð?ô"_x0003_Úü_ñ?øv®ï·)õ?«/¥.ó?w_x0005__x001F_ A¸ð?þ{Á_x0018__mð?(_x0014_)´]ð?åâ5&lt;tOð?¹t@J{Pò?ªí»2sð?*À¾.öð?F¿VLGmò?_x0013_ðãKîð?_x000B__x001E_1ÿ^ð?_x0003__x0005_Ííî[kð?ã_x0011_¾^¶ð?.mO©!wð?_x001A_êhKRð?_x000B_5_x001B_û(óð?íúç_x0011_o·ñ?Ø¦²l]ò?¦Û"0_x0019_7ñ?¥·_x0017__x000E_`¬ð?h#h=qô?É,n©çð?_x0015_öÛôýQñ?­-_x0013_|rñ?dG&amp;Q¤ð?ØO÷ð?_x0019_WáM1ð?`_x0001__x0002__x0006_c6ñ?Õ¾ðñ?CÞ6L1¯ð?N-c_x0017_*Oñ?_x0006_ïPþüfð?_x001B__x0004_~cAHñ?à×j/½wñ?5_x0013_-µ7Öò?&lt;_x0001_Ø_Wñ?eÿÁÃLñ?áSÛÌ_x000D_pñ?wQÖ³ð?ce4»¶_x0018_ò?ñr?_x000E_ôð?%_YÒÙð?¢ºþ_x0002__x0003_Çñ?PL!Gèpð?ß´nù?F_x0012_EÓò?\ÙS}ð?¢_x0014_¿ü_x0017_ýð?àï_x001D__x001C_Ä)÷?_x0003_&amp;Yâ6èð?¢ÏûçÔXò?TâùÚ^¿ò?Zø"_x0008_Oò?Ä_x0015_ßí_x0006_zò?1¹_x0006_ýÔð?_x0013_r_x0013_êõ?x6ð_x000F_ó?[ª{qD]ð?=ÙõDVgñ?_x0012_¬LÇ_x001E_ñ?³ÙBÔ#xð?Jä_&amp;µð?Þ/_x0001_|ð?à4ðÖ`Âñ?ïÄ´1Yõ?zÃ³Ød	ò? F^H¿_x000D_ò?÷Ê}ó?'JÇtÎTñ?_x0015_ÎoÝó½ö?ð_x000F__x001E_µ.mð?Ìý³_x0007__x001E_õ?6Ü]¬}Cð?Ä_x0010_ÿ§_x000C_ñ?_x0001__x0005_Uå_x001B_¥_áð?fÕ-ð?_x0014_DíÁRñ?iãZÝ_x001F_ñ?Î¯Áz¤ð?³rE?B&gt;ò?:s=ÊÑGñ?|Áüüñ?J*·ÎLFñ?jÁ_x000F__uhð?w}úÁÈcð?ocR24ð?_x0002_Ô_x001E_¸_x001A_ñ?jy=_x0008_äð?ÿÞJ(ñ?ÞÈK	Ðð?Ïh­§_x0004_ö?¨ h_x000D_0\ð?X_x001F_ü_x0008_FQð?E_x0013_Ë$ð?ãEÀÃ_x0006_wð?f³©Îøñð?¼¦ä­âOñ?_x0001_[_x001F_¶@èø?8i_x000E__x0007_ñ?_x000E__x0013_ØËüÕô?Ú@_x0001_¥Möõ?üa_x0019_Dið?{Hÿñ?_x0005_ýB:.\ò?_x0003_	¢×8ò?úcF¯_x0001__x0003_ø_x000C_ñ?.å	pð?sZ	_x0014_Ó£ð?fu§w¨Yð?f×?ßß_x0013_ó?¯ÕIÅãò?hÅÞ õøð?±ÆVáû?Þ·Ý2NÅñ?a  Eó#ò?´ì_x0017_9_x0011_ð?U9,m|ð?µÊYsó,ð?_x0005_²Û¡jÅð?Â_x0008_î·Áñ?_x000C_ÉÑn7ò?_x0014_ÂÁGáÆò?î_x001D_	Á&gt; ð?ììèÃ±ð?_x0005_¤4_x0007__x0001_ñ?GìbÄÑð?Ø$h§áÞð?;¥4äñð?¸ÜtA_x000B_çð?åXhÔ_x0014__x0007_ñ?Bm_x0001_0oMð?4MÙ/H.ñ?tmm(Øçð?»Ñ8§àð?x&lt;H&gt;ñ?ÉMà{Æcñ?Ä_x0002_^¸_x0015_ð?_x0001__x0005__x0001_W5Jó?Dî4¥Dð?Q·%oð?(_x0006_ÙNfwð?_x0004_`ô&lt;Kð?Õ3Ënrøð?üaµ2©_x0019_ñ?@|_x0007_ëpñ?_x000D_¢NzÊó?yóWØ.ðð?&gt;_x001E_!ð?_x0007_w_x0010__x0002_zð?S QÒÖñ?ê¼Ý7¼ð?_x000D_æÊYïó?òZ_x0019_ÑSHñ?IheÂd"ñ?½(Àð?ÅÒ7_x0001_Å_x0017_ñ?AYl£ñ?8F80_x0019_uð?»_x001D_Ôh£ð?¢ì_x000B_ÿWð?ÛþwYÙOò?-ã ºëºð?_x0004_âã_x0019_¥õð?æ _x0004_XPwð?¿íz_x0010_Õñ?¶Å9_x0016_5ò?¶wBlñ?_x0003__x0012__x0018_}"[ð?Ì_x0010_ü_x0001__x0002_Á¤ð?×_x000E_Åò?¤nþæíð?q_x0010_Á©tð?Ú£dÁ_x0015_ñ?î×¹y¿ñ?1AN«ò?í,	]Òñ?d:»_x0016_}Ûò?3ÊÔý7&gt;ð?_x000B_À¶ÿ%ñ?_x0004__x0013__x0014_Ö_x0003_ò?Dþ(Èñ?ÃñU_x0018_÷ð?·þ{ð°ð?$_x0010__x001B_ýpñ?_x0018_w=ð?§¡_x0018_(wñ?w¦ë¹Aó?_x0016_ò)ëAÛð?_x0006__x0014_Å_x0006_§Mñ?D\°Ö_x001F_÷ð?_x0004_?§_x001C_-ñ?Q_]aÚ3ñ?R_x0007_"¯_x0018_ñ?èãfLÿñ?©êµ? ¨ñ?è´Îµ9ó?,¸°_x000D__x000B_rð?}_x0019_æ£_x0005_ñ?vU[Ô51ð?*«R´{ô?_x0003__x0005_þWhæ~_x0016_ñ?ÍËî£ú ñ?´ÄËQð?pÔT¼#Pô?!Pé0ÖÜð?zþ³æ_x000F_Qð?ZFqà:ñ?B@*$Tñ?6_x0013_$sCRñ?&amp;ö©°¬ò?F¹T½B´ð?¤,_x0016_kñ?ü(ª_x0017_ñ?$_x000D__x000E_4ò?qP_x0004_·õ?Äô¢AÏKñ?É _x0001__x001F_¯Ið?tf¤Y_x0005_ñ?_x001B__x001B_ÉdJò?f/o	}ð?~®_x001C_²ñ?_x0015_hç_x000F_Ôõ?Û¯Acfð?ÏÍ_x0003_ßñ?¶Ïø_x000B_¹éò?$2_x0017_·fÕü?_x0002_Ü_x000C_ÒÀãô?eS;ï@*ñ?{õ;_x0011_±Öð?S¹½÷'îñ?IË-Õþð?õ·~_x0002__x0003_Eoð?ðÜ_åð?é²/2ó?_x001B_]_x0004_ì*ð?&lt;QBÉF¶÷?Ä·Ï_x0003_È_x0013_ò?C®â_x0015_Êð?æÌ0X(ñ?·?3Ý_x000E_Ýò?íTf°_x0005_xò?ÄÐ-	ò?¡üøÿ`ð?-B¨ð?=1_x000D_!_x001D_ú?¸_x0011_2û"ñ?_x0001_ _x0012_:±ñ?"T_x000F_?zqñ?£ýª]È'ò?_x0004_©-_x0005_¥£ð?ý}=À®ð?t_x0018_µÂó?"_x0003_µ;_x001B_ñ?L_x001F_¹¤÷ð?Ø©_x0016_0jéñ?±¡ø=¬ñ?KÞ­ð?t2©­ã ó?E&lt;üî±ñ?NtÅåù÷ñ?d?î!v©ð?6uq_x000F_ñ?úÏàº_x001A_Mñ?_x0001__x0002_?'qIOð?ú_x001E_h&lt;_x0007_Ýñ?"ÍIðW8ñ?Å_x0004_ØçR¨ð?_x0001__x0014_Y|ð?ÜC&lt;_x000F_¼ò?°Vd`_x000F_ð?¥_x0017_®äyÔó?_x000D_Ðu	að?&gt;?á*rñ?0_x0017_oð?&lt;_x000B_êìbcð?xÁªLÜ¼ð?[x Q=:ò?_x001B_ñ-¨ñ?m(îâyð?&amp;_x000B_ñ.ð? "qµ_x0013_¼ñ?_x001F_iÈ(jð?{@_x0008__x000D_ñ?éK_x001D_±ò?·øÓÆñ?µ 9§hñ?Y4ç_x000D_wñ?sz_x000D_oM_x0008_ñ?"ß_x0005_¼ôùó?§&gt;_x0005__x001A_*ð?&lt;&amp;JèÞ`ó?+\_x001A_Õuð??M_x001C_½eÆð?jÛ_x001E__x0015_¦lð?¡B;S_x0001__x0003_iqñ?ú|Ü£õÉð?²_x0006_Ñ$_x0007_^ð?ÐÝÃ%n}ð?_x0006_T°Em_x0002_ó?Ág_x001A_Ë8Tñ?¹ÒùJ&gt;Ïð?_x001C_xEºWð?(pÊÐh_x0013_ñ?º_x0010_'å'Nð?K¿¨^pð?zG^@[zð?ø_x000E_?_x001C__x000F_Þõ?xh_x001C_ºìð?_x001D_Z0ûð?X+0:n8ð?_x001C__x0011_à_x0002_ùñ?*Ø&gt;õÎð?%_x0012_n|î´ð?_x0012_`_x0013_ÑÄÀð? +4¬3 ñ?_x0005_ç$U_x000C_ñ?N_x0003_ãF	9ñ?ñà×à`ò?·¼Aüâð?¥_x0014__x001E_»Yð?DóVæõ[ñ?(Ïç¢0ó?ÝÜk£òñ?A_x000F_-Ò_x0006_¢ð?;u«Üþ#ñ?ÅyÌãº_x001D_ñ?_x0001__x0002_§`o_x0004_X&gt;ð?»«æêuró?_x0016__x0014_Ã¤ñ?É_x000C__x0008_îÜÖñ?_x0013_)1ý_x001D_qð?a,bÕÈJñ?_x0011_F &gt;4ºô?¹ìÌÊäð?}_x000E_Ô5Áô?é_x0006_§Wè7ò?ãÑg%]ð?W_x0010_*ìoó?âÂ¨_x000D_ó?ð°Ê!:ð?8þÇÚññ?.ÿÎe"ñ?j~ Ñp4ð?¿_x000B_~ÞGð?¿¢fÄºð?á _x0011_(£ñ?_x001E__x0003_ÖHGtð?2¤¾ÄÔñ?_x001C_2S^¼ô?_x0019__x0004_:©_ò?KÇfh ¿ð?ÀâN.%´ð?«¬þm¸(ó?£V«ÀSZó?¿lyÈ©~ð?®_x0016_CAð??´¡vð?æùìò_x0004__x0006_Àñð?@ì_x0008_ÊÁð?K`mVÔRó?7ì³U"ð?R×3ñ?°/W´P_ó?sÇ}Éàðð?Q´zo_x0003_ðð?Gç¼Jÿ©ð?[2þÄ_x0001_ø?¬_x0017_K7¤Jñ?ãW_x0010_Vg×ð?¾8ßÃeð?P1Ö_x0007_y±ð?Ñ_x0013__x0016_ZÁÃð?_x001B_YÈÛ×ð?þõcYñ?ª¤h*3ñ?w~E*¥­ñ?8_x000B_×_x000C_áð?VtÔå&gt;að?_x000B_jÄ£bð?_x001C__x0013_ð=¹oð?ÞÜòwåð?¶_x0004_6¡ð?_x001B_ö6»ð?|æ¨k¸¦ð?NoZ´!ð?32ýAHò?vûÓ4Í_x0002_ö?¸kÏ6Æôð?¦ò,Z0_x0005_ñ?_x0004__x000B_C{_x0006_"@¯ð?µÏfÔ¿ð?0_x0002_gþð?6_x0007_Àð?T_­_x0013_Râð?+J_x0005_/_x0010_ô?g`í_x0007__x0015_ð?Ò\(eÓñ?yÖ_x0004_¹Woó?´º_x0003__x000E_iñ?n&lt;_x0013__x0006_ð?_x0005_ð_x0010_.M¥ñ?½íA_x0018_ÝJñ?_x0014_Õ_x0004_ò²rð?UÍ_x001A_,êañ?Þ8.À¦ñ?ºqíã;Öñ?&lt;_x0002_¡ènñ?\?íZó?¢_x000D_ótßLð?.¨ånð?©_x0006__x0016_ê¨ºð?0_x000B_íª;&amp;ò?c_x0008_Ý_x0013_XÅð?Ø	¯±ù?ZQR_x0007_÷_x000D_ù?_x000C_èZæ@ò?18Ïî¸ð?'1å»z_x0012_ñ?,´¾ù)ð?yÎS¥[Ùð?_x0001_]q_x0002__x0003__x000C_«ð?)ðf}í_x001A_ñ?üÒ_x0010_y¬¹ð?`Áî_x001E__x000E_ð?S['ñ¢ó?Ä_x0002_^á5_x0004_ñ?úé¤º°Zñ?¢'ºUÍáð??_x0017_GHñ?Y"sWIñ?` ±êSð?&amp;³gñ/ñ?Æ°^¢_x0001_3ó?a±E_x000B_èñ? (öf]óò?²_x0017_Ö_x0010__x001F_ô?²ºÖ|·ð?ëTF9e7ñ?_x0005_®þÜñ?§ðñßJéñ?#_x0001__x0004_¶3Lò?EÍÂj_x0015_ò?ZcùO¡ð?Ç­ÁSÙ_x000D_ñ?Ü®_x000B__x000E_÷ð?+üç:ð?_x000C__x0014_õteÅñ?bãn_x0007_»ëó?öÎÑ_x001E_²³ð?Kàö¢áð?Eß±ø|Zð? _x001F_äªð?_x0002__x0003__x0001_÷d¸¡ð?Â}Ä_x0019_ò?w_x000E_8È_x0015_Ûñ?)_x000F__x000D_´ùçð?n_x0014_\w_x0003_ñ?Âã%#9_x0001_ò?_ÖY_x0011_Õð?±³"8¶Ïñ?e3Î&gt;1Áð?¸8¬'QSð?_x000D__x000C_Àÿ_x000C_Yñ?ö@¾_x000E_ó}ð?AiÛW_x0005_ñ?1çu$Ûcñ?ABY+ðsð?åò+öûxð?Ö©_x0013_µîñ?õRn~ôð?Ð¦"Åíð?_x0002_}»xK_x0007_ñ?ª_x000E_ÙÌ%ò?¾èð?d_x0016__x0005_åä_x0003_ñ?_x0002_q98ñ?ì*Òùyôð?_x000D_Õé*ÚÀð?ËÌ5~ð?_x000C_ùêF_x0011_ñ?®¢Þ,«ñ?YjþÁµcó?ºYÙ_x0004__x0013_ö?%¶²*_x0003__x0004__x0011_¨ò?´Ñ|ázñ?r-2 Pñ?ßïª¥UËð?Æoz3Ilð?%Wd×!ñ?G_x001B_þ·ð?¦_x000D_û«_x000F_ú?ÓÀ1_x0006_¤ô?8ryòßð?8L=_x001A_öuð?#_x001A_I_x000D_3_x0019_ò?Å_x001E_Î~øuñ?þrýª_x0001_lð?:½ Óó?E%åð?Ò«U_x0014_ñ?	&gt;¹-Ôð?_x000C_Ó9¯Ðò?RÆ°Ñ_x0002__x0012_ñ?h_x0007_0_x0016__x0019_Æð?P©ËO_x0008_æô?ÌlIÚ\_x0017_ñ?Ä_x0012_³ÈvÒð?ËCË±_x0019_ñ?ÅÜóÕ­_x000B_ò?÷Ì\ ñ?ÅV°ný#ð?. _x001F_Àð?³`t_x0010__x000C_[ô?l¯zLò?;È_x001D_*Gð?_x0002__x0003_ØE3æñ?Uê{;'ô?S'Ñ(\Uñ?ÒÛ*ã_x0005_eð?*UJ_x0018_ð?[.Fdç_x0011_ñ?B&lt;_x001A_°þð?4Ëo­ñ?F_x0004_Ù?Í$ò?ÓðÑð_x0001_ñ?@_x000E_.dð?ÿ¨n"Ä¹ð?NÀ0_x0012_$_x001B_ñ?×¹¶ì»ýñ?¥Q~iÐ_x0014_ñ?Ù+ûi$Hð?kÄ_ÕÙñ?_x0019_Ä°_x0016_5$ñ?v&lt;¾DïÈð?CCÁ&amp;8Äö?¥Òä·_x001E_§ð?_x0010_®ä_x0017_ïø?b+2AÉð?îç_x0008_ø2ó?._x001B_ùlô?nÆÔSËCò?_x001C_NMûÁò?èH¤àÏð?E_x0003_¦4iSð?ø3'_x000F_Õõ?¬Ð}\^ð?§_x0001__x0003_ÐDð?0úz_x0004_¸ð?ßö¾íð?_x000C_à_x001A_VJð?´\_x001F_Ý³Þó?½¶²Bò?¿â}á®ð?Î_x0011_FÑÂyô?!¸%Uõ!ð?{ì_x0018_FÓð?ðònç/Uñ?7Î¥Åð?¶W?«·5ò?r{h!»Ëô?£ðO_x001F_¥_x001F_ò?{k_x0007_P²ªñ?_x000D_4_x0010__x0014_ºHñ?{A;vð?õÎÔµOñ?À¢_x0016_ßM=ñ?éÁ¢®þ¡ò?y1_x000F_àð?_x001B__x0015_âßñ?ó´]_x0002_ò?­¹Ã_x0005_;ó?Èò«C&gt;ô?µZåä$ð?³AÑ_x000F_eð?ÀW§¯£pð?&amp;èãfÄÎð?¡_x0002_Ú_x000E_ê;ñ?U_x0002_´Ó*ñ?_x0001__x0003__x001A_^ã¬crð?J){é_x001C_¢ö?½_x0015_2­_x0003_ð?jPG~kð?_x0002_#T_x0019_ô?1'&amp;È9;ñ?Hßîâx_x0011_ñ?´´_x000D_°ÀGò?_x0018_²±Êð?¨=IÌ}ó?_x0019_´_x0019_w-ò?ü;fÍqÄñ?A­jhæýð?I¬TGõSð?T¤1_x000E_ð?¶	z1`ò?å©yþ«ð?êeÓ_x0019_·ð?¤EÂå¡_x0001_ñ?BÓë^ó?_x0007__x001C_TÆfAò?_x0019_çú¨ùð?¶I:Jçñ?_x0015_K?ñ?_x0017_N@Xmð?Í&gt;&amp;©¨¡ð?ÞÇ­ZðIò?±h1_x0015_Ýð?ÿæ@úzþð?¸íÕYîið?ù}Ló?&amp;É_x001F__x0001__x0002_|Vñ?_x0008_ÆIø²ø?Ñ_x0012_Äyð?»¬`ÏQÌð?²aB+Jû?ºÂ_x0018_1Éò?(­Nåò?ÊiÞµ´æð?LÄcø0{ó?0{ HÉð?Uò¸³ó?c¨\Þ_x0019_Õð?zHU©_x000B_ô?£X_x0014_Q"ó?×&lt;í_x001D_ñ?ä	mÌ_x000B_ñ?}Õé°^ð?CV@ð&lt;ô?=ÕÓ_x0017_ð?_x0014_,G¹Øjð?Ú_x0006_XvQäð?_x0003_ö_x0002_Úîãð?Æ¯Aøð?lÜäºÀÓð?~eà7°ò?_x000D_QüNð?@°Iâ~ïð?¬R sn2ð?òvã_x0008_ùñ?LÏÚW¢Gñ?¢ÑÁ¿_x001D_*ð?öbZ·_x0005_ð?_x0001__x0005_ª ¨ð?Ä¢iÌ ñ?´Ê;µÇð?)»j%×þò?Ñ³}ËB°ñ?öR{ç3_x0003_ñ? ìä¦ð?«°|[Dð?ÃÐk_x0001_ìð?e|=Æ_x0010__x0003_ñ?Á_x0012_£_x0012_v_x001A_ñ?@,¸ÆGGñ?*²;¶Ýð?ò_1oJð?Ìo_x0017_[Bºð?ÝçZyð?êºSkð?Û²_x0004_Äp¿ð?XÑð?+ý^üñ?Wøw_x0008_Oñ?$²_x0005_³ñ?Ò½¶?_x000B_ñ?ÚfÎ×_x0008__x001F_ñ?ÄhU´àËò?_x0007__x001C_ýPöñ?ÇíµYq"ò?J6\V_x000B_fð?jl_x0002_¢ð??_x0002_¾C_x0012_ñ?_×9ÿíð?_x0007__x0017_»¶_x0003__x0006_;êð?ÃÿÄ	cùñ?_x0003_ar}ñ?f4_x0001__x000B_#ð?þÞïV4ð?Rß.åTõ?Ö_x0018_^$³òð??ßzþ&lt;Öð?5_x0003__x0008_|5ó?Z_x0014__x001A_½ëËó?íéüð?P:±ªð?RB4àò?|u(Ð½ið?N;d/ñ?ì_x000C_8X('ñ?k¥ÔrË¡ô?_x001B_¤©¼ñ?Eô£Óð?ì|KmWô?_x001F__x0005_¦_x001C_ÚDó?_x0004_¯U|Tyñ?ª_x0002_º·ð?R_x0003__x0008_}`_x0001_ñ?_x0015_v«	SCð?Õ4­Äð?	{ù&amp;ñ?Z_x0005_Oêñ?-¡¤_x0011_ñ?@Í¶Iñ?¶ÂÄú_x0003_ò?{HJ«õ?_x0002__x0007_pþÍYOfð?D"Îò?¯6x¾°Úñ?z#ºð¦ó?xì_x001A_á^Íñ?ÕäG4Xò?,IMêy¢ð?¥_x0004_(tjò?_x0019__x0007_³J}ñ?_x001E_Ïv]lð?W,_x001A_Z9xõ?ÝXÛî 'ñ?þüðØg¹ð?2XZ;Eð?ôX&lt;Õ£ò?Õ`H$À¢ð? Å_x0003_½­ñð?d£Iã_x0006_Hò?}Ø2)ò?&amp;¶_x0007_W_x001F_«ð?Ç_x001C_P "ñ?àÑ)ð?HúÑ_x0008_ð?½£Õ_x000C__x0016_Ôñ?ä_x0005_Ý$¸_x000D_õ?·ÊÐ]&gt;ñ?ÝéÇoF¯ñ?°X_x0013_&lt;ãõñ?u/¯ôýð?ª¥±*ý¿ñ?¡YÝÀz`ô?Õ_x0001__x0002__x0003_»íô?öæ8 mðñ?¸,Õü¤ð?|éuX°ð?ÅnT_x000F_ãð?Qq³ñPÓð?®Ø«¶×ð?Ðß_x000E_±Yñ?ã©óõ¸²ð?_x0008_µbsêô?û(nÞIð?xJg÷_x0005_ð?_x0013_¡×Eñ?)ßÂ|Uð?ÌTÙ_x0001_¦ð?úB_x0001_G_x0005_ñ?Käa+|Dñ?~÷®ð?ùox]_x0019_ñ?AÌ$úã¯ñ?&amp;´÷SZø?À&lt;¤	Zð?1Ì1åuò?®yùñ?3ø,ëîxñ?_x0014__x0004_	_x0004__x0006_¶ð?ËØ'/Ú_x0016_ð?_x0005_ LvF@ñ?_x000C_3[ÏRð?Ì±[_x0012_ó?_x0013_ðï_x0015_ù?JÙÇöeôð?_x0002__x0005_T_x001D__x000B_ÐòÛð?L7äÚ[xð?_x0010__x0010_ýå^âð?$üCg¾Cñ?{ä_x0003_*oð?¡¶È3ò?R*¶_x0010_,~ð?bÔ_x000E_X_x0010_õ?òñ_x0008_ñ?u_x000E_²qð?u[ Òëâñ?`ß_x0019_Fû_x001F_ö?ê2l¸Ó°ð?E_x0013_(%Î8ô?±å×£! ð?WÍ&lt;/Ú_x0002_õ?Úñuîµð?P(îÉfñ?P_x0010__x0013_Ø-ìð?_x001F_¬_x0008_ôÂtñ?*ùB^Ôñ?õ'DÉæKð?_x000E__x0017_±?´Yò?±G_x0004_ú&amp;ñ?24)³g_x001B_ñ?v8ÉÇð?IüÐÀxð?­_x0015__x0001_Æð?_x001F_û?J_x0014_õ?E­V&amp;_x0017_®ð?}¼ÊHÑñ?ÓÔú)_x0001__x0003_¶ð?_x0002_¾"ÒÜñ?_x000E_&lt;_x000F_ïã¤ð?ÀNYñ?5Î_x000E__x000D_ÏAñ?_x001B__x0003__x000E_)pò?Ø_x0011_$r!Oò?*Nýð?éEÚkÔð?_x001A__x0011__x000C_Óïò?ÜýEÓn©ô?Ef	¢,#ñ?2_x000E_Ms*ñ?å½I_x0014_Isð?_x000C__x000B_Õ²_x0017_`ñ?_x001B_é=ÕXHó?FÊN_x0017_ßó?sÉ_x0015_¶!!ñ?²êð?n«5îð?&lt;tÛZJÇð?_x0016_ØI³_x0014__x0006_ñ?7&amp;_x001E_Èöð?ïØÌâ¬Æð?J¶Câð?]¾DÚÂð?_x0014__x0001_+²8ñ?ýÒôF_x001B_ð?jR°2ñ?°EÃßÿEò?_x0011_Õ2¸ð?'_x0008_ãÜlrñ?_x0001__x0002_ØÀ_x0016_k_x001D_ö?»jZ2ð?Ïà	ùTñ?¬×ÓI¿ô?&gt;ÜAÒjð?_x000B_{_x0001__x001B_äTð?¢eÃhð?_x0018__x0011__x0011__x001A_ð?ñ¼·Ï_x0006_=ñ?s*_x000C_ò?ÙÄåÙ²[ð? ò_x0010__x000C_.ñ?6¹y?âhñ?_x0006__x0012__x0008_áTOñ?}_x0007_b_x001F_¢Ùò?l+±Iÿð?î5_x000D_ `ñ?_x0008_ÑÆYñ?_x000D_yÞ¢¸ñ?Mõ`$êêð?[GäÝÏgð?FïF{Dð?¬_x0012_~àÁ%ñ?îl(ñ@ò?_wÿ_x0014_4¥ò?_x0008_êN_x0013_¹hð?,_x000F__x0010__x0017_¤îð?à|")Bú?àd_x001D_&gt;âöð?qHVð¨Ðñ?ýnìBßð?_x001F_ª_x0003__x0005_g[ñ?Õ¥ò;¹8ð?¤ï_x0004_÷´ð?;÷Gÿ\Ðð?!Ô+¬½Wò?_x0012_L×÷õ_x0010_ò?vm»2ñ?#ä'Þdó?qg÷6Àñ?9?ì³ñ?d£¢ç÷ð?_x0002_1PEñ?:NÀËÅð?·åÁÖoúò?d³_x0012_ðáð?[@öwÙEô?_x0015_Éi¨&lt;ð?{ó_x0001_§$¼ð?á^Â+Ëñ?÷'hãð?hÔºj_x0016_Âð?õga1ñð?ä¸j8-ªð?øï_x0019__x001F_Éó?ò_x001A_æ_x0006_ïð?Ñòæ_x0014_ò?´ð}_x0010_Jåð?½ëøÿÆò?Á/îqð? [Üª7ñ?´C 8x¢ñ?[Ð_x000D_Ïî{ð?_x0001__x0002_FUn;ñ?_x000C_ÛkEÝð?Z_x0012_ª©¨Bð?Öß¶_x001D_ô?p¶r®ØÂñ?ÑØs¨tìð?ÆºpöÖñ?[s÷-Íò?ueC{&gt;·ð?~üBòÚcõ?ÞÏ:ßð?ïT¢s*¾ñ?¶´ÞºÃ¿ñ?©ØvE_¾ñ?æØYªjò?Ãwsvr2ò?®_rh¼ð?	Ö#oÃ ñ?ò_x001B_l5©ó?Ék|¢ùò?Ó©Ðuà¥ð?Ë¢ªúKñ?Ç²jwñ?&amp;ÎJ#?ñ?c®_x0001__x001D_ñ?_x001E_Á­ÉÀãñ?îsl_x0005_sð?¼_x0018_8Að?#·YKò?Åfºû_x0015_¨ñ?_x0002_ ÷]ð?_x0013_©_x001B_ö_x0001__x0002__x0007_Gö?tW.¬Àð?ÊI¿	_x001C_ñ?~$Ë8Ôô?ô61hÿð?_x0019_{]cËð?~ÿpéæñ?p¬D[Ùwô?)_x0007_Ö-i_x0016_ñ?\U_x0013_­ë_x0011_ô?&gt;ç(mîð?ÔÏ~_x000B_éð?$2|Ã_x0003_îñ?_x000E__x0013__x000B_ÿ¹_x0002_ñ?æÌ7=gòð?âb_Pqð?_x001D_¥5¾Ä	ñ?Ä5_x0007_úÀð?ªº7Üøö?é '©wdð?Ô¥+=Ùõ?v3Jý¹ð?ê*ý½qtð?\_x0014_?¸ò?_x0003_è{Áð?Ú_x0017_ ð??hÑËóð?bNVIuñ?P%_x0015__x0003_C_x0003_ñ?«ÿO_x000C__x0018_òñ?_x0010_,#ò?kÔ_x0017__x0010_Í ð?_x0001__x0002_yk_x0003_Mªð?eZ_x000D_pïñ?3¬«ä¼ò?zd=©]ñ?M§D­ñ?_x000B_ª_x0002_ñ{@ñ?A_x0015_/;_x0005_ò?bÀÆhè^ò?§_x0010_ºÇð?Ì_x0003_£ø÷[ð?&gt;oHÙ ¶ó?8ÿ_x0016_ôC_x0010_ò?ÓÂ,Ñò?p~YC÷îò?qGï_x0018_y'ñ?!Î¼KÜÄò?-5_x001A_	D¾ð?ÇWxèNñ?_x000B_­.Ð_x0010_ó?éð¡Ïé_x000B_ñ?P-ìªÓgò?yn¿xMó?'í}ÕíÊð?ëæJ¦_x0008_ò?.:ûhñ?Õý`´¶&gt;ó?GAÔVð?Wî_x0010_û½qô?;¶¸Ý¢ð?@úÏ_x0019_Åð?à_x001A_[Ly6ò?k»$W_x0001__x0004_ÚÃð?l_x000B_ú$)ñ?_x0001_«³e9ñ?a}JÐð?øUMÔÑñ?ØbÙpð?	íeâ_x0005_qð?h­àZ°ð?|7* ð?-ùÁ¬à]ð?#ck_x0005_Õð?b¹&amp;I¯Îñ?Ýjüvßð?sÂ_x0005_Ã8ò?* á°ñ?6òý_x001F_åð?\8__x0003_ñ?SÞ~f·~ñ?@¼3êeò?_x0012_kûe7ð?²±h]_x0010_Jñ?(×ÉZsñ?_x001B_+Úæ+[ñ?ü_x000D_¿êºò?_x000E_ _x0002_+ýZð?^_x001F_³¯3ð?_x0019_yÊÕÃñ?òõ_x0019_s_x0010_°õ?7¨_x0002_cÑÍö?+_x0016_ç_x0013_áÖð?×-æÕ%ó?ò_x000D_(y5ñ?_x0002__x0003_áa_x0005_&lt;?ð?_x0005_ª_x001B_ß_x0016_Uð?T.5Ø_x001D_ñ?²ð'kñ?^#_x001E_&gt;Ûñ?ö|gñ_x0007_Ùð?ßðáÌð?^_x000B_yð?3²Tò?~¨©2¸ð?ª_x0003_B-Ü»ò?J_x0008_ñ?jìhü¶ó?_x0014_XþÑkð?Ï_x000C_éÇð?¿,÷¿ä+ñ?|ñÄgá_x0018_ñ?¾ nd:ò?_x0019_°Ò.S_x0016_ñ?,u'*Fð?Jã0Ñ\tò?ÿ$@Ûð?ïÍÅÇ ð?_x0001_E_x000B_Xvò?Á_x000F_ê{·Êò?Ü_x001C_tFGð?»½_x001A_ÌXð?ÏÓxýð?_x000E_ïIp:§ñ?ËÜç¾o3õ?B_x0019_*öÒ~ñ?Êôf_x001A__x0001__x0003_ªlò?±Êq_x0012_iñ?¶×l¾Iñ?ÞýG]¿_x0010_ò?:½1Jsò?øYKÏ¶/ñ?¡W_x001D_%_x000D_øð?¼IC#úð?ðå³Ð)¾õ?t­g_x0017__x001D_Ïð?ÍÜ_x0003_Ä	¦ó?+ÔOÆ®ò?_x0010_ðÄÈ_x0007_ïñ?&lt;×_x001A_s«ð?øà-I³­ð?_x001A__x0019_8Â¸ò?¡mÅ¢._x001A_ô?_x0007__x0003_¬¹Fñ?ê¼ù_x000D_ò{ò?_x0001_a¿_x0002_g[ð?Û@ãþ{ð?Õ` _x001C_*¤ó?8T3jéò?%qÐk®ñ?_x0004__x000E_È_sð?$À«µ°ð?ö©X,²1ô?³¼Ì_x001A_åëð?tÏí_x0002__x0002_Âð?(se.'¡ñ?Î¾mæ¤²ó?8ËEMð?_x0005__x000B_õDâÀ~=ñ?³'&amp;_x001E_¥ð?ÐÌÀ²Áð?&amp;ý ë¬ñ?OµlKð?²Ôò_x000E_òÌð?ÏxH'O_x001B_ò?_x0017_Ê_x0016_	ð?ÇLOYuHò?_x0012_CLÈ|ò?5_x001F_Þ_x0010__x0013_hñ?¬¯UØ¾ð?(c@kxñ?Nò_x001B__x001B_ÌÕð?&amp;d` K¥ð?¾N^_x0012__x0017_ð?_x000D_%êÿð?Ñ_x001E_ØØô£ð?C_x0001_Xað?éµ´F80ñ?_x000D_W_x001B_Äövñ?ð _x0007_ñ?¦_x0004_hnwð?×_x0008_vË_x0003_	ñ?S_x0019_q"Gñ?Ic_x0006_äßÙ÷?_x0019__x0014_ü=ðlð?0RóäF_ð?¤9çÉ_x001A_ñ?_x0010_³é_x0002_u&lt;ð?z^¥_x0002_ô?ãäÚ_x0014__x0001__x0004_J¢ð?fçë¯íñ?ïQT¢fñ?(ÉÀK8Zð?_x0006_OOñ?p·z@jnñ?îåUT_x0001_Ìð?Uz_x001E_=xñ?ûB×ü¬*ð?äüÇ_x0017_Wþó?8±±Kòð?$W4e%=ñ?_x0001_yÒ)óñ?2_x001D_Õ©ñ?ñ¬_x0012_¼¿ð?|«¤_x0013_ô?¾,¶Áù¬ô?X2÷_x0012__x0013_&gt;ð?Sî#ñ?×Ú_x0012_¬ð?Ü_x0005__x000C__x000E_cðð?_x0002_ÝÎªò?·j÷|eð?_x0003_5Nîbñ?¦©°ùrñ?tÌ¡ð?H½¢bKvð?g_x0010_©Þð?_x0019_&lt;)qð?ùCèoFôð?_x0014_¡KÀÓÅñ?fmÖn]ð?_x0002__x0003_×õô ½&lt;ñ?_x000D_Ò_x0019__x0007_8ñ?X%_x0011_nlð?Î3ëK'Ûð?³SÜãº\ñ?¬¨w·4kð?QcÕ&amp;ñ?¦Qäm½ñ?³B._x001B__x001E_lð?^\_x0017_õôð?sõ×ð?u¤QS¸ñ?ÞYûÐ¶ð?cÂP_x001A_©ñ?_x0006_ÃIYù°ð?_x001D_}ôCñ?l¾Þx_x001F_ò?9Ä_x000F__x001C_Ì_x001A_ñ?ÊÇ§¦Uñ?h_x0012__x0001_Írñ?üF_x0006_°Hò? _x001E_»Ô_x000E_ñð?ÎiP$úûð?Ò·ïá-ñ?[Åy±I{ñ?T&gt;Wfó?ÀdÑaèñ?tDf·ð?9÷Gð?»»?N¬_x0008_ñ?Ð[ìaãð?¬Ö_x0006_³_x0002__x0003_¢¿ð?UXÎ_x0004_úpò?_x001A_²_x0012_Oñ?RÓ`_x0014_©ô?k'l[4³ð?gZ§gñ?ø_x000F__x0016_a&amp;ñ?_x0012_²Xõ²ð?(Fj_x0003__x0001_ò?¬ÐÄZ³ð?aê_x0010_ $ð?#»·1ð?_x001F_GO_x0010_¤³ñ?J2%ø±¯ð?î,%_x0005__x0010_ò?³~vE(ñ?.Pb³oöð?_x0003_{GÐ±_x0014_ñ?_x0010_·_x001D_»§Êñ?«æÈ_x001B__x000B_ñ?¿1Oñ?¨Æ@»_x0011_ð?Ódì/æð?+þ°£_x0006_øó?Á_x0018_ Ìtð?úót_x0013_Ð_x000C_ñ?¸xÀB_x000B_!ò?&amp;tiS²Éö?@}.Ýfñ?"£Þ53dñ?,ÐÍ%×qð?_x0015_GØð?_x0001__x0002_Îx¹ßºð?BñÀ_x000E_Lñ?^_x0004_×JÙJò?Ö,^_x001C_X¯ò?_x001C_×tºñð?Ðé¾¨´ó?4_x001C_;_x000E_ñ?×;¯¥ð?¯ï¥%zñ?4ÑåC|æó?tº_x001B_Ïnð?¶Ì!Ý9¹ð?ü%%¾`ð?gL¡DQñ?ÜÌ*_x000F_:gò?öé.#GLñ?_x000E__x0011_]­ð?µ±X"að?§å/§Éù?³°I÷Õð?V_x001A_gêÿëð?ù&gt;ÕüJð?;Æ1Ç¥ð?Ï_x0004_7ÐÄð?üY&amp;®Ãñ?yNÖÎt#ð?~_npð?"`V*Ãó?Ä_ù+)ñ?v_x0003_/_x001A_®=ð?Jg_x000E_vç_x0004_õ?Ô]¾_x0002__x0003_ô	ñ?Ûmð*[ð?EÕBÅ¯+ñ?ýeÜZð?BYVÊð?½_x0007_Î_x000E_mð?_x0001_uµ´Xò?_x000D_û\}!ñ?þÅ¡r{Bõ?Ö)ÏOð?_x0014__x0004_÷6;jñ?åø7Q_x001B_ó?85§öw¼ð?PM_x001D_Óæð?!­JÝ¯_x0005_ò?±8ÑJÄÖð?ì×_x0012_åÕ_x0006_ô?3?vÌ¦Rð?=fëþËð?~Áâ_x0016_ð?_x001C_ï(Áúð?_x0012_hPÀ_x001F__x0016_ñ?&lt;¦_x001C_ð?5*Á»³_x000B_ñ?îÊ3D¬ð?úô'¹_x0005__ñ?z_x0007_s·Þ_x0017_ó?ökk5_x0014_ó?ùÁ9Ðð?b_x0018_±ç_x000B_ð?Â4_x0019__x0001_Çñ?Çõ5Õ³_x000F_ò?_x0002__x0003_S¢ç-ð?_x000E_#)_x0002_&lt;\ñ?}_x0018__x0010_rìCð?Çð_x0018_FØ¦ð?_x0012_äÂ­ó?ã Òléfñ?ðLq.¶Yó?_x001F_$_ìÞhð?lJ_x000F_ëñ?\«eYhó?PÁ§×ûtõ?_x0001_XñúRð?®R_x0005_ï´öñ?&gt;óî½sgñ?_x0004_\Xwð?Uñbí¹_x0016_ò?I4Õ¼Ðñ?74§¼ð?Â¬_x0012_$þñ?æ;ûé7ñ?â_x0013_v3sð?ÍÍVû_x0014_ñ?_x0005_ïTñ?ùÏ#Ðð?_x0017_h_x0008_LCùð?çë×_x000E_¥¾ñ?ýýZ©Ññ?üêX­¬ñ?Õ{r· vð?_x000B__x000D_,´_x001B_ò?¹°¡_x001B_ñ?_x0019_n_x0001__x0002_Ë\ó?bË_x0008_¦vfñ?ü_x000B_ÀùOó?¡¨çö#ññ?zx"kçñ?$D_x000B__x0010_Úñ?¦H#Æ _x001E_ñ?bD_x0010_ñ?ÕbQ_x0008_að?úã_x000B__x001D_Rò?|©~¦øæò?ä!_x0011_¾	ó?pÉØªêWù?ìp¹¤Ïó?ø_x0011_9î¥Tð?b6vÜ½¸ð?ú\)_r_x001A_ó?.6_x0018_M½ð?Âk_x001B__x000B_¤ð?ä´Uúj_x0005_ñ?Î_x0016_ý_x000B_¦ò?_x001B_c³&lt;Óð?L^&lt;_x0006_¸ð? Hõì·ñ?Wyßn&gt;=ô?ÆÚ_x001F_z·;ñ?Ü*À_x0005_ð?Ù+øð?&lt;à_x0012_0!ñ?Îöxeä]ó?W:ì_x0001_'ð?Cäâ&amp;*ñ?_x0002__x0008_XÏnªò?f_x000E_Wý_x0004_Ãð?_x001B_å_x0001__x000C_oð?.HD××/ò?¦ÌÎõ?QöPÅ4Mñ?9çB_x0013_[Îð?%÷ï½¬sð?t~_x001A_:ûàñ?}Ø}£y©ñ?w_x0004__x001C_ùSó?m_x000E_-_x0007_Nð?A_x000D_ìl:ið?£²ø+_x0011_ ñ?£,?«Àbð?ydhð?©_x0006_òyèþô?­ÆD_x0012_îð?M"ÉºNò?Ø×ü_x0019_çað?Õl"exsð?R{©D"òò?Tîkl_x000B_ñ?_x0013_o{ð?¦!_x0012_©Ió?ªôÚ_x0003_|Uò?TêXªñ?¸_x0003_äÄ_x0018_xñ?cè_x0005_Ý_x0003_óð?_x001F_¢T9Bñ?Yè0Q5Vñ?_x000D_'å_x0001__x0003_D&gt;ñ?áBÙÌrð?_x0002_)÷A÷?gt_x0018_§_x0004_ð?_x0014_ÛÒrB&lt;ð?F£Að?Ë!Ë7ñ?ì-äð?S_x0004_^_x0010_ñ?_x000B_UC}9ñ?_x001A_¾:«êò?±*_x001B__x0003_:Uð?Ç_x001E_¦õdð?T«U¾_x0017_Îð?uèø%h_x0007_ò?Õòð+Îzð?é_x0014_[ð?ö)VÔ{ð?|½â¼ð?_x0003_=3{` ÷?ö`_x0012_ü-]õ?ÕOÖ_x0006_åð?Æ_x000F_C|(ð? y/¹ð?â_x0014_%+ò?ð\øÚmð?òK*Rò?Ú°Yc6¾ô?~ík°Ô_x0002_ò?ü*_x0008_,_x0013_»ñ?_x001A_Ü#¶_ð?'äÓ(µó?_x0002__x0007_Þt4èî$õ?B2_x0008_J_x0019_ñ? çLù¡gó?VµÕcð?éVNS,ñ?¸8=._x000F_¯ð?_x0015_Û_x000D_	ÅFð?ß­_x0003__x0017_`õð?J_x0001_¿_x000E_¥qò?Àþï_x001A_â ð?_x0011_Þ8íOñ?6Q	i÷Àñ?²Iã®ñ?åÌã._x0014_ñ?é¢RÇRñ?¥(}Ëiñ?Zr¸hÅ¡ð?g¢_x001F_ýÇïð?~_x001B__x0007_¨X÷?k_x0005_7¢¡%ñ?¿Pnñ§ð?ñy©_x0003_3ñ?r30_x0004_ñ?º¨E0cð?^b²ª©ò?'lÏJAIð?=N0b_x0015_óð?àmMüx9ò?£ä_x0005_ªðð?\vv_x0006_ó?X_x0007_ô¨trø?_x001A_R_x0002__x0004_¼añ?zñõ_x001B_.	ñ?ôB_x0011_%M_x0003_ó?ÍOÆDäñ?µ«¡:âð?h®d%_x0002_ò?Ò_x0012_[*_ñ?ë±Þ?Àð?Ù7_x000C_­êð?¡jÔ+¯nò?ùúÐÄð?K_x0019_%:òð?V]iiÿ!ñ?ò=_x000D_i3Éð?¾ÏÌß_x0008_ð?ëº_x001D_{4_x0011_ò?_x001A_{(æ0ñ?ÆÛüe_x0012_3ð?sß_x0013_¡&lt;\ö?þ[P°Lð?ò·nµÕËð?7»©lýñ?Ài _x0005__x0001_ñ?(á¯¡76ó?Úû_x0019_´çð?Û&lt;è½¨ð?6)nÈò?_x0001_æÖgGð?_x0006_¾Ä]Gð?ÃµR _x0006_ò?¦¹0üµð?&amp;Áµã¿ð?_x0001__x0002_çõ¸ã¼ñ?Û/_x001F_þñ?S½_x0019__x0008_Xñ?L2_x001F_õ?	¯!&amp;®ò?Tÿ£7¢ò?øË_x0011_¾×ð?_x0001_ôcð?! ¡1©ó?G74D_x0004_ò?÷_x0002_$³õ¾ð?¦»÷_x001D_¸Rñ?,_x001A_!&amp;ð?	úF£Q?ñ?Ø}_x0014_]_x0014_ð?ÆVí¤+ð?Ð7©ð?°Á_x001B_¿öð?Ö7åuð?_x0006_ÙKT8dô?[_x0006_I^ñð?B(54½ñ?_x000E_÷60#ìð?ÈÂ{ ´6ð?_x0004_â¾Äbò?DXk i_x001D_ò?ÿ½ÝALô÷?_x0001_xÿtÒ_x001C_ñ?Éâªat+ñ?ú_x0002_¥4tËð?énï`ð?¯ôæ_x0001__x0002_Ïð?wúã_x0012_ñ?8_x001D_ý&gt;_x001A_Øð?¾SYe¾vñ?Ýp]vÃ¦ð?áQ7óIõð?yHÌn4«ð?½Ü¡_x0017_¨ð?Àðñ4¼ð?6§&amp;ÈABñ?BH´ò?º_x001C_÷J¹ð?ó;é:¨Aò?ã÷þªð?e,òÇ·ð?_x001E_èpúæð?QÏ_x0001_õðÒð?_x0015__x0003_TS_x0006_ñ?e(tð8@ò?{Oi[ùøò?0q¿¹µð?S{_x001E_è}ð?_x0014_ìîçñ?¡æ Ógjð?&lt;øô)eñ?&gt;_x001F_ÿ^þð?hÅ1Ýïð?RÂö±·Bñ?pÐÜ5Vò?'¤¡¥FØð?C_x0019_­Ð×ð?H\ì¼ÎWð?_x0001__x0002_­åÐ_x0001_ó?|W ö©ð?pubK\óñ?×_x000C_¿Äð?_x0001_®}[nñ?ÆàV8Wð?/qiéò?`-}ÆDð?±_x001D_v¶_x0016_íò?9_x001A_qB·ð?vôL¿´ñ?eªï^õhð?f9ê9ëô?´D¯nÍBñ?õ×_Ø*ò?¿G_x001B_Ìò?Pÿlºéð?Ç&lt;_x000F_Çéð?_x001A_êcHÈð?xÉÊHkð?ï)òüð?oÐ/åð?Zr_x0019_¨}ð?×_x000F__x0001_¦_x001E_÷?Ìd_x0005_àð?, _x0013__x0011_ßDð?Îÿ_x0002_óÉ¶ò?áåþð=ð?lõ_x000B_Ø_x0007_ñ?ÂáÉ_x0008_Îò?_x0018_O_x0011_Ü_x0004_ò?°MõÁ_x0001__x0004_Unð?ë¤ñð?rÞéh©ð?.ªªWð?_x000D_ñö÷&amp;¡ð?"z9¡¨ö?éÚæcñ?z[L·Dò?_x0003_JU¨að?£-òÝ¦2ñ?ßç«âð?«4?®õó?Ç8_x0013_ñ?·w»ÐÞð? 2]ÞYð?æ_x0002_Éó? ôË±zàð?J\+-×ó?VùüW¦ð?Î¢\³ð?_x000B_]Ý_x0002_ñò?º£¼³^ñ?â&amp;.É@þð?ô¯mÜå_x0010_ñ?É¢EÆ5ñ?«õ(Æ£=ñ?&amp;¨]5¡_x001F_ð?¯X_x0007_¤'ð?Ö¿ûAøzð?s_x0004_Ó?ñ?)ç&gt;_x001E_ð?:_x0019_§óv5ô?_x0003__x0004_SWõ_x0014_a^ò?ÂL_x000C_¼ýØò?§ÏhM2ð?Ù8Èþ	ò?_x0014_¿_x0016_´i½ð?`ØÃ~îñ?é_x0005_Êgãõ? º(TVð?_x0018_Ë÷&amp;_x0001_ñ?ÁX)ð?µ­¥_x0002_£Ïð?À_x0006_ËuAð?Ù°1wóð?24_ø~ð?T_x0011_&gt;°Ó²ð?ï_x0004_µ	ýó?3Ü¼ðÁöó?_x0007_ÅÉoëò?[FõÓÓþñ?ù³ô¿kð?_x0014_µ¾Z ¬ð?Õ»Ó_x0008_´ð?¥òîØvEñ?ù;ÁÔõ_x001C_ò?~Óò?çÄÐº_x0015_ßð?&amp;_x0005_CmCñ?¸ØªË_x001E_¸ð?_x0014_ÝqÍ_x0016_ñ?­ÆzÕØò? ±ª¦l_x000B_ò?;´ús_x0001__x0005_nò?ìðaB_x001F__x0007_ò?T Q_x0017_Jñ?°Ä¿_x0005_çö?±ª¿+Ð=ò?àHDt«ñ?@Ö?¾_x0002_óó?iîz¾Ñ­ò?ãYH¨yñ?³PäÍI=ð?¥Øg·øò?_x000B_ð¥Rö?_x0004_TÃ=0Âð?|Ù4ñ?Å)QîQð?¬fÐ_x000E_äoö?âÛJÖEð?½äbp_x0016_hò?_x0015_7¥RG@ð?Ûx_x001E__x0016__x001D_uñ?Â_x0011__x0003_ÃÌð?½Ôz_x0004_ ñ?½½#¤Cô?6=­_x0016_`_x0012_ñ?ëèÅyÂð?É¬ßt_x0018_ñ?s_x0016_e%»ð?©:ó_x0017_ÛAö?PcÅÄ-èñ?w¾ÝLf÷?ZÔáÀRWó?_x0008_,Â½Íñ?_x0002__x0003_h¾áÍð?q¶(ªô¹ñ?Ixæs&lt;ñ?8ú§=ó?[çB½k§ð?M7Éb`ð?ÆyJ_x0017__x0017_ð?g&gt;®t_x0001_ó?`½ðµÞð?_x0008_,ÞåÉ1ò?ý_x0008_ôëBñ?º§Ævókð?#g£éÜð? ËÂô¾±ð?ÑÞJAøàð?¦õ_x001E_ªwVò?ñ\CNªó?ÄæÖaüð?_x0016_N Oqßô?WéÉ_x0008__x000F_bð?Õtû_x0011_C¨ò?úüT·­ð?åLÌÊ_x001C_ð?Eüqþ¿Âð?æáÎ_x000E_jØñ?ËX&amp;-Pð?+Ú©?9ñ?S_x0015_Y_x0010_=ò?Î&amp;Ë·q_x000C_ñ?_x0001_¾4'ïò?+¦Yãhð?,mþ_x0003__x0005_þ/ð?µj*_x0002_öÓð?ùÝª_x001F_gIñ?_x000D_eÞ|$Nð?Ór0 ©ð?_x0007__x000F_g_x0006_ñ?]ÜKÏôñ?B]ÚÂs_x0010_ñ?@?_x001B_G¡Óñ?_x0003_e_x001F_[Að?ï_x000E_¤qªKð?PEÁ$Íð?iªW¦Xð?Gb³ôAæð?¾LÖLïð?9	Íû2_x000D_ñ?yz_x001D__x0006_Zð?ç{-ÍËñ?_x0002_r/_x0014_9ó?_x0008_´ÀqÊÍõ?¢M_x0004__x0014_Þ:ñ?_x000F_å-þ/ñ?N§üÞ_x0014_ñ?2µÌu­ñ?_x000D_U3M_x001E_ð?'IfÁW"ð?_x0014_vÞFNó?-Ö`ÌjQñ?_x000D__x0001_Å_x000B_Üñ?×V_x0005_EÐó?~_x0002__x0010_qäWð?aØÁÖxò?_x0007_	E_x0004_ÏO!4ò?â6·RDñ?êCdì×0õ?N©¥L­ñ?_x000B_·-W7ô?R2ë|ãð?_x0005_ña}gð?8/zææ_x0001_ò?¢0tþ¯ð?_x0005__x0007_eÇ0ò?_x0002__x0006_éFYnð?æÆàË÷©ò?GÃ}_x0017_äð?}EÚ:ñ?*IêÔð?õfã²äeð?ß»0_x000E_ñ?¼_x0017_H/¥³ð?÷¶¨_x0004_ò?Uý_x0007_åxò?w_x0008_®öìEð?î_x0003_ÅZ¶ó?/_x000C_[Åò?Ló·_x0008_ð?Í¸dëL0ó?mSâÄò?ý_x0004_õ1ÑPñ?CÏ«ÅTð?c^_ì_x001F_ò?A^Ñ_ð?ê¸Ü¿Æð?ûÏ_x0001__x0003_çó?¬LÿÐ}×ò?¥M7ãçµñ?Ebe)Àð?mÜR¿ú?ó?Ey3_x000D__x0011_þð?*4á0=¶ñ?ì²ìñZò?Ç-läè¼ñ?;SÂ~/ð?¢jôèAúñ?ßÆ{ð?	_x000E_óð?_x0004_ÚÎó}Úñ?­_x0016_I ËÛð?ÂYmõ­¤ò?¾Üh_x0003__x000F_­ð?_x0019_w"NÜð?' db{âð?CÉ ò?ÐðK24ñ?LÈ~_x0001_F_x000E_ñ?4®p/.õ?*Â__x0002_ñ?3Á¹·öÎò?ü_x001D__x001D_Wyñ?_x0005_Ê)x³&gt;ð?,«SpH!ò?d¹&gt;v/pò?ÐÏ_±[ò?¨dçwò?©_x0008_¾_x0013__x0013_Ûð?_x0001__x0005_åöÄüÑð?"#éo%$ò?.¨¿ð?&lt;w×®íùñ?#_x0014_ieñ?´vNø¾ø?=yÝ|/eñ?¢ãjþ3Ñð?YE%Âfêð?´!P«_x0006_Úð?{fE_x0016_/¦ð?¨ÖäP`ö?l3á[C ò?×8Èç±ò?_x0013_a_x0013_§@ð?¬ªãë*ô?Y!¯M&amp;ð?tCLÀð?Sõ ò?xILF_x0016__x0002_ñ?ÆY_x0013__x0011_»ð?ìÇöÙÚîð?Å×ÿ±ó?`}'ýý­ð?%m]þ8àñ?i¯_x0004_L³ð?c­^ìÁXñ?ÌðÌ5Øð?.d_x0003_wrð?ç**Ï)ñ?såñÜlñ?oµß?_x0001__x0002_#äð?_x001F_Õü_x0010_6ñ?Þp£0_x000F_ñ?_x0013_%_x0004_4Êðõ?_x001F_©¢Ýð?*_x0006_0ºÞ'ñ?wQ¿¸Qð?Ë´¬Äñ?¡ô+ð? ­g°ò?^_x0003_ ð?]ÈU_x0017_ò?­ÕNéó\ð?_x0018_KEâI4ñ?_x0006_Õµd£´ð?WýY(³}ò?&gt;À¾nñ?S8|7¡ð?ÌlÞñ§ð?â_x0007_µeIô?_x001E_¤ä_x0016_Vñ?Öç&amp;p¨ð?R_x001D_Oû§ð?j·ìH²ñ?c6¹	¤~ò?LÉ_x001F_kðù?­dM¼-ð?_x0017_b_x0005_Óð?]Èû_x001B__x0006_ð?pw_x0013_,_x0016_ð?ÝîRì¬¢ó?çfÕoð?_x0002__x0004_N_x0011_ë¾Øð?îºpÓDàð?Kèæ#¦;ð?b_x0004__x001D_ù¼ñ?ÖÝØÔu_x0003_ò?Ä_x000B_g§ê_x0002_ñ?_x001C_Ü_x0013__x0001_$]ñ?6t?Â]rð?®âÏê¦ò?aÍcEÀÔð?Ó¿ÕÕs²ð?²[XËË¨ð?QN_x001C_­_x0012_üð?M¤925ñ?._x001A__x0013_-º|ð?à¹Ï_x0001_ñ?@_x0002_EDøoò?*M_x0001_´ñ?ø/óøñ?2_x0012_p½Íð?_x001A_õ_x0018__x000D_ð?É_x0013_{;'?ñ?Â4ì·Sñ?ô7_x0015_"zñ?Î¿Tpñ?¦_x0005__x001F_7ð?E(¶H_x001C_6ò?¥2Û$cuð?®°[_x0013_ñ?óÈÅ}ð?_x0018_ï¼_x0019_ó?òör_x0001__x0005_\oñ?j÷ä{µäó?Hð3_x0012_¿ñ?R_x0002_µ³ò_x001D_ò?óÐY¾_x0015_ñ?L&gt;·_x0007_ómò?_x0003_C	É,_x0016_ñ?V&lt;r7-1ñ?ïâ_x000C_]ð?@{_x0014_Á_x0007_öò?÷ÑhÔøêð?bÁ_x000D_òÍûñ?m«¼ëÌ¢ð?úÄäÃó?ìvøo3@ð?b×­ä_x001B_ÿð?SÃ_x0004_¥ð?p_x000C_ù@·_x0006_ñ?_x0019__x001B_í°tð?[q9N+ºð?_x0016_Çmð_x0005_âð?¾):_x0007_=Áô?«XÈüñ?ÑÎmïØ/ñ?ú_x0005__x000C_ð?=ÛÌóò?Ô(_x001B_òjvð?{³59Á÷ð?ÆÖÅ&lt;Èñ?f_x001D_8Rüñ?¯9øß½¡ò?ØAðñ?_x0001__x0006_&amp;ØÿO_x000D_ò?_x001C__x0002_&gt;þ¡§ð?_x0007_9kÏqò?|ð&amp;`_x001D_Eñ?Ø_x0002_i¶ñ?ôE_x0007_©P¡ð?ÅE£ó¿uð?õtyð?ò¼ÎÃð?j¿_x0008_[þãò?B¦§ð?D`·&lt;òØñ?%ÅÞ4nð?+S{N~aò?Ë´6a_x001D_ò?tðoécð?;V_x0017_×ð?Üj©äð?S{ÏS¥Ëñ?" ÍªÕ_x0013_ñ?¨@Ö5_x001C_ñ?Ý_x0015_d°¬ð?:ZE_x001C_Í_x0011_ñ?DÂªyð?TÃW_x0014_6ñ?³6_x0005__x001C_¦Dñ?1V¡kW¾ð?Õ.I®dñ?Ìr_x0003_¨o&amp;ò?P_x0004_i×_x0008_[ñ?/ÓýåU3ò?Àäw_x0001__x0002_P_x0006_ò?_x0015_'¸_x0014_XOô?47=gð?k _x001C_Èl¥ð?ö«O7_x0018_ñ?¥Ã~êñ?Aí_x000B_W·?ð?%¨|þ½ð?Ê&lt;kÛð?HSÈ_x001F_å«ñ?Se_x0005_ðò?®¡·¦X_x000E_ñ?ÃÝv¿:_x001F_ñ?h§mÛ¯8õ?Ï_x000E_,¤r;ð?·´ßÑsó?oD¶Ïrñ?|]À|ìð?òÐ,ýWpõ?_x001E_NÈ_x0015_:!ó?°T%÷mNò?j%ò­ÛÛò?ëè/_x0002_lÕñ?«ý.'cð?Dâ_x0001_åïð?EEèºð?}_x000E_MdGò?O_x001C__x0018__x0015__x001B_sñ? ßÊ1ú÷ò?_x001E_ U]5ò?Ú_x0007_×Úð?¶5Ç_x0010_ñ?_x0001__x0003_&gt;_x0005_¬BZñ?â1&amp;Y»ñ?èïAÛ_x0002_ò?#kòqyð?O¡cÕoÝð?ÚÊÑ3_x0003_`ð?	ó_x0017_Gð?IËõµ``ñ?Q´Ä¤:(ò?«4E3µñ?I;U"Sð?öåÓúhïð?Þ_x0015_ý¦_x001A_×ð?Ã)Æx0çð?Õ©cò(ñ?Çß°:®.ð?¸%'Að?}Zq2ñ?0Û)t.ñ?_x0014_Ãû´t_x001E_ò?fAÌ_x0019_ð?Y¾â_x0008__x000D_×ð?1_x0019__x000C_GN/ñ?DC_x0007_ã*_x0016_ó?üõ_x0016__x0008_ãð?ÎhÐhLñ?B}_x0013_ÙrÂð?Ø_x0014_«»ð?ñüÙH,_x001D_ñ?D_x0001_tô¨ð?_x0011_U:üXð?,._x0014__x0003__x0004_P_x000B_ñ?û|øÞvð?&amp;_x000C_}¬zò?Y]Ö¡ Ãð?ròÖ]_x001D_Êð?M9vB7_x001D_ñ?_x000B_¿íô/Ùñ?¢8ôñ?Ý:¦ÓCâñ?Àuìq =ð?éÿ·²9ð?A·QdÃÈð?W^´_x0002_Öð?&amp;_x0017__x0014_®#ñ?_x0008_-C_x0017_¿Àñ?_x0001_âTö_x000F_ñ?6¡gsÏCð?¸Ä*Pâ\ñ?3M©`çúð?XhìEµ¶ð?²Kß¬	¼ð?_x0019_öÍU_x000E_ó?èz×m¬ëð?¶d;_x0006_N_x000F_ò?³J{fÌñ?ú©#QzÖñ?¿kZr³ð?ïß×ÎóÄñ?Éíöþ°¡ñ?¹_x0002__x0011__x0004_2ò?¥a6_x0005_àð?_x0008_0é1&gt;ñ?_x0005__x000B__x0006_%WÒñ?^Mðîdð?_x0004_nëy(ßð? 9t£Êò?~ìr]9äð?C£MHð?°Q9zÃûò?M­_x001E_WTñ?_x0005__x0004__x0010_Ö_x0005_ýð?-X·R}²ò?©òR_x0017_Øßð?±ÏýOwñ?ÏKØm_x001F_ñ?l[É*Bcò?_x0004_þ_x0007_-¨Éñ? ã_x0019_jñ??þ^Òÿð?R_x0018_L/ñ? _x0005_É _x001A_ò?Ò3 _x0003_ñ?¨,¨_x0001_@Oð?áUÕôGð?ÿoÿ_x001F_i¸ð?0Ã½j~|ñ?M_x0015_(~%ð?	6_x001A_ÄGð?*eÓ_´ð?z=@"ZÅó?¶äÐ_x0008_çñ?ãXK_x000E_Fó?6_x0002_ìãtmñ?­IíÏ_x0003__x0005_Oð?_x001F_õ¨ô'ò? /NÞ_x0001_ò?A_x001B_Áz_x000B_Ëð?_x0001_Wò_x001E_7sò?fÍNª1ñ?6²ò;U¼ð?V?__x001D_pëõ?_x0016_þgÍ×_x0019_ò?_x0005_ßM_x001F_kð?^nw¯ð?(@Ûmð?PE¥_x001A_ÞÇð?Æ¨?_x001C_®_x0010_ñ?»¥-§hñ?	á:£¾4ó?ñ_x0016_þFñ?/(e9ò?ª/Ïu¶ñ?¶çKdñ?XvX4ð?_x0002_Û%¸\ò?}"ÀLk_x000F_ñ?_x0004_ÞP¿ð?ÌÀPð?µ_x0005_U_x000F_ð@ñ?+â:yXð?_x0018_6âfyÇñ?*×*°mð?°iF$ ó?*_x0016_¯ßôð?óK_x0012_7{_x001B_ð?_x0006__x0007_^×±«_x000D_Zò?^K_x0015_ÝXð?u«§-Öð?ø¾_x000C_ð´ñ?Õ\ÎSñ?1íK_x0017_:§ð?â_x0016__x001B_;_x000B_|ð?_x0004_¬ð?£C_x0004_Í_x001D_ñ?ÓwmrTð?4u_x001B_½éËð?ÏO_x000F_;ð?.Y³b*ð?*µXOð?_x001A_Z~_x0004_»ð?U_x0003_±_x0002_ñ?ÿ&amp;î9ªò?_x001B_:]{_x001E_ð?Ò¹Æö_x0004_ñ?_x0008_k_x0001_ø_x0005_ñ?ÐÔ±ÃÛtð?_x001F_\Ó_x001A_ò?ûèºãhÇð?ÑÙK\ºñ?M¿qïIð?h	ïöð? FÈè&gt;Åð?,\¯_x0014_,Õò?BÀr³ùò?êhä;Dð?òe_x001D_&gt;{ð?ÜydF_x0002__x0003_ð?_x0017_Üº_x0008_Ìoð?­|)U&lt;eð?5_x001B_·A_x001D_Wñ?._x000F__x000E_dt¡ð?¼®Tyéñ?Û£âQñ?Ñ½®áð?EAgzÌ¬ð?G8NÌ7ð?%ö7=Pð?Lk_x0005_XYßð?&amp;ûZW¹ñ?@_x0017_çúñ?Z·&gt;Ôäñ?ÂjT°ññ?Êw¼n!0ñ?kÓ&lt;ßÒð?bÚ_x0001_àÿÆð?)&lt;û_x0017_]ò?_x001F_Kgð?"ï±Öo&amp;ñ?_x0008_¢«c\Oó?)ÚPýÈüð?Ç¦À;ñ?_x001B_ý@Æ_x000D_ð?WihÄð?EÅ«å@\ð?_x0013__x0008_´ä_x0011_ò?_x000B_Íê&lt;ëÎð?_x001A_Có=ð?XÚ©ð_x0006_ñ?_x0001__x0002_å°l_x0019_Tð?j¦Êæg0ñ?v­¨_x001F_©¹ñ?îu,¸E)ð?_x000D_Ú£õè©ñ?ÆæNCLð?_x000F_`Á2	ô?üÚ(_x001F_Tñ?Á¢è83Jð?ýûw²3ñ?+qs»_x001E_ò?_x0008_ý#"_x000D_ò?ÄY1èò?íêoò¥.ñ?kã_x0008_Rëñ?_x0005_$_x0004_ÎÀ_x001B_ñ?,µ"_x0006_Úøð?î1'lñ?2ö_x0001_Îïñ?=Û?@ìÓò?r»Ò,èð?¼fÖð?½f.F¤ñ?SÊ"_x0007_ð?Â_x000B_ñ?ÍA_x001B_ö&gt;¡ñ?sad_x001D_	ó?¢ _x001B_íñ?°ØkYûzñ?éf»9_x001A_?ó?U±DaÜ_x000E_ñ?A_x0003__x0013_Ô_x0001__x0003_Lñ?¦Ïì_x0019_d3ñ?NN$«|ð?_x001A_£$nð?,1_x001B__x0011__x0005_ñ?ÇL_x0002_nh.ò?(2Óªð?vß&lt;/&gt;½ó?;¬_x0006_;»ªñ?´ÄJ´ð?Ìºå_x001D_}ð?_x0007_º_x001F_UFÛó?N_x0018_õ©ñ?É0í©öò?ñçÈ}SCó?¹¬óZ_x000C_~ð?ÆP°_x0017_ð?Æe$!ééñ?Mxj-ñ?¦s&amp;C Yñ?¸é:[1ò?5¢ßûÉ^ð?_x000C__x0002_$¦ù_x0016_ñ?_x0004_þuÛ/uð?iUwM«ð?ZþcøLð?_x001E_ú±æEñ?Ý£ph7Ãð?¹ô_x000F_áTô?_x0005_ÌÓíRñ?_x0007_IÎð?_x0002_8bñ?_x0001__x0002_§_x000D_Û_x0012_ûLñ?k_x0001_+K5_x0013_ò?_x000C_â)ÓÃð?_x0010__x0001_k)n·ò?Ëåð?¸qº0%ñ?1&amp;è×½ð?(³&gt;Þ¶ñ?eïò4£Çñ?,$A»Ê'ñ?Ít%y6ð?ÞrÌË÷?¤_x0007_)Öò?_x0012_ÀsG°Ðð?ÑÁÅõ?*ê¯¤4ñ?µ¸¹y_x0016_ò?_x0006_Þîmô?_x0018_C%Gí÷?çüõð?V÷&gt;ìÈñ?Û ^_x0013_ý*ñ?£ÚpÝ_x0015_vð?²_x0016_ágÃ\ð?;}EúUó?Á¡L_x0008_Ãò?eÄû%ù¦ð?ñ[_x0010_»ñ?ÉÍæc#åñ?ëùH}®ñ??_x0004_h_x0014__x0014_ø?Ü¸Tæ_x0002__x0004_G!ñ?ÈWí½$ð?Êg0Æ_x0006__x001A_ñ?ÛF?èkûð?%/0ñ?Ã_x000F_c¬íð?8/îµ¹ëñ?Â_x000F_õ×ñ?½_x0003_ß3ðÄñ?Îï)ù?Bó&amp;þjÌð?ì_x0008_/+òð?&gt;ÃOð?!3ÇáóKó?SAôLñ?ÉõTë}ð?oñi_x0001_VGô?_x000B_$=Bð?ôÏ_x001B_5¸ð?Ôü_x0001_Îú_x000E_ò?6£ñ&lt;yèð?üç_x0002_ÖÑð?lÇÿ®@Õð?|\iå«øó?_x001D_ñûÒ-Ìð?§KÏ[ð?¸ÃRTiñ?TK&lt;K¿ñ?çÓàzò?nÊê}åð?ÚÐ#ºkô?J	Téñ?_x0003__x0007_vt¬_x0001_¨®ð?:_x0013_ré*Åð?_x0004__x0005_Í_x000C_?²ð?Wù6Ëêð?aè_«-_ð?_x000C_+#S+ñ?¡hD_x0013_Vàð?L@Poî¢ò?Î}=9ñ?ZS5EÙ®ð?!%8Ëð?.)@LFð?ßlß8_x001E_&lt;ñ?pbºô_÷ð?õ5_x0016_¯âZñ?b`*!§,ð?Öb@×ð?¡|ÁÑ­ð?È_x0017__x0008_G._x0002_ó?¿_x000B_8ð?àøÕË_x001E_Dð?§'à._x0006_ñ?»å¿fË_x0007_ñ?b_x0002__x001B_ghµð?;¡vá_x0010_Éð?¾ÌÖÃTBð?YÅî½¦zð?äw¹)ôø?²_x000B_N9ð?Ðód&gt;ÿéð?ÉIoð?ï-°_x0001__x0007_1ó?_x0001_®S\fïõ?60ø¢_x0015_ò?@¦Ã_x000C_Fñ?Ù/üG_x001A_³ð?_x0012_ÖjEð?&gt;;â^ð?pg5²Rò?»^$&lt;c5ð?ò%¬Bçòñ?_x0008__x001A_bxñ?á_x001D_¥¦ûð?z¶ÕDQiò?_x0015_m:GCñ?_x0005_Þo^_x0013_°ó?@%«_x0006_³fð?Fr}_x0002_òð?lþ_x0004_Ìzñ?úª(( _x0019_ó?1®´®bñ?_x0003_~0Ä;ð?]_x0011_¯_ñ?\ò-üq¯ô?®ù}Þ õ?Å_x0004__x0002_¡Ró?L¡ÊÉÏñ?Gýh¹=ð?"õ#¨añ?_x001F_WÚ¿Ö°ñ?ÉF_x000E_4_x001C_Mð?3_x0003_Ù¶Uð?éWZÂÜ&amp;ð?_x0002__x0005_¾Ñ_x0015_Ø_x0004__x0014_ò?_x0011_øë&lt;òñ??&lt;yGÌð?µéK{cð?_x0013_nyÈrð?Ø_x0016_Ä0I5ñ?ÔöL²V_x0013_ó?|×_x0013_MÖ.ñ?_x0002_zÑI&gt;¦ð?2~Léió?ú~_x001C__x000B__x0008__x0013_ñ?IÊÊdBò?[ÈºäR]ð?_x001C_EV*gAð?_x0003_¦ÐÇÚ¡ñ?h_x0018_O{_x0014_©ð?_x0016__x001A_â]A³ö?MHõvH­ð?_x0014_Æù¥ñ?&lt;Â_x001D_Ë_x0005_ô?¼me~ð?Ww_x000E_Ê«ð?GÉ;O_x000D_ñ?îbQûÞò?1ÔÜ«fNð?°z±ýÂñ?w³_x0011_MÕð?Õ(ÅH_x0001_æð?ç¥_x0003__x0010_ºð?(e*!_x0008_ñ?_x0012_ã_x0014_kYð?_x0018__x0001__x0002_oÝñ?1k_x001B_p	àð?Û4LÔ_x000C_ìñ?HW£_x001F_Ç|ñ?zµ9Ldð?´ÙbZ´/ð?¿1§ð?)h-;rBð?Ôbå/Õ&lt;ñ?_x001A_4y_x0015_ò?zà}\Aô?*êøe_x0008_Rð?ü[£!ñ?&amp;YBúC¦ñ?Qb_x001B_­|Xñ?x,s{eð?Æ_x001A__x0013__x000C_ñ?¶ª°ÅèÄð?r)=_x000D_ññ? ¾_x0016_§*áð?ÚEaÐ9Þð?µî¤pÍð?)+tBð?_x0018_dH#{²ð?È¤?#qñ?_x0015_WùXò?ÉY¿ÐÛ¦ñ?ïÇ3¢eð?ÈP9/ð?t})_x0011_÷ñ?zX_x0001_¬«ð?&gt;¼@ð?_x000B__x000F_ÉMÉÙ_x0005_¾ò?¦E_x001C__x000C_	Wð?_x001D_Dið?J­.Ä¬ð?ªcU]ìfò?lY_x0003_¯#ñ?`*ÏÕïCñ?¼_x001D_]4_x0013_hð?»üÇ´?7ñ?P¡[\OMð?¸q¦#ñ?OäÒéð?¥Ö_x0018_rá\ð?©Óv^¤ð?_x0018_t:­_x001B_Sð?Ïé4:6pð?_x0015_Ü¦Ë_x0006_ðñ?_x000E_B_x000C_àñ?í7ÐF%ð?sì*n_x001E_ñ?­xÇÌÅ_x0004_ñ?Ø_x000B__x0013_®Jð?_x0001_ _x0015_nò?^_x0004_?_x000C_Èð?'Ü5Uñ?÷½`úð?U¾«Eó?}eNS_x000D_âñ?°_x0007_ê$z@ó?å_x0002__x000C_µ_x001A__x0008_ô?öj_x0008_Wèð?ç§¼x_x0001__x0002_0»ð?d	ÍÉ_x001E_¨ð?_x0007_ÔÔòð?3ÔÛDð?ch,DÚð?Gf_x0010_hÉò?Zt_x000B_¤«Mò?ô_x0010_ÂÛVñ?Â_ò"ãð?´`õð	ñ?ô)}ðjRð?b_x0016__x001E__x0001_¶úð?Ô×ÿ_x0018_ñð?Úªdõæð?EÞdñzuð?Þ_x001E_¤qô?"};2dð?J9©¤B_x0003_ò?]¸"éUñ?Ä_x000F_Z.Abð?"?0èAò?æéÚr_x0008_ó?z_x000C_ªV_x0017_ð?_x0001_'i²z_x0007_ñ?òÙ_x0014_ã_x001F_¹ñ?;Q_x0004_m¯Ùð?[¶Ùë_x0019_ñ?´çÂï×Îñ?Ð_x0001_GÆ_ð?FäÑ&amp;¾ð?_x0004_ãà_x0006_jð?©çß~Ûð?_x0001__x0002_ÁÜªö?·9*×Yãñ?kr_x0010_]0^ñ?_x001B_úÝ_x001A_Å%ð?Ó5Pá­Úð?­ÑÐ_x0004__x0002_Æò?Õ?_x0004_ÁÙ«ð?øG;EÁð?üò8lê&lt;ð?¥ñ¨ø~&gt;ñ?\æ¨_x0012__x001A_@ò?/uäóÎpò?c5.Gð?H!ýqKÑô?T¥T°ð?_x0013_á©5EØñ?º$¬ì._x0008_ñ?¦â1ÍBð?(ËihFð?d}Î	?Äð?ù-dð?Q2µ=-_x001B_ô?RÖå8Yð?_x0001_Å&gt;ð?U²´^|Añ?_¡4þÄð?ü	M_x001A_	*ñ?O}£GªJó?Ð5ÒÃ'£ð?5w¸]«ð?_x0014_cê_x000F_ñ?ï9iH_x0001__x0003__Pð?©üDð?ÒMåã®èð?èÆë_x001D_Jð?°ýà5y+ñ?\'¯£øò?y s_x001C_ñ?ÜøßJð?:_x0014_ô_x0002_î"ó?aÒì¹µñ?:L^Þ6ó?Q§§ô?Z_x001B_å,ò?Æ}àÌ§ð?ë¯S&lt;Íð?éå5=_x0017_ñ?ù0:_x0011__x001D_ñ?ÝÌ`_x0011_ßÛð?:_x0018_åÌ9ò?6`ìoWùð?ª ÊÐÖrð?EbYuWûð?]ÿ_x0015__x001F_hð?»¶÷dËñ?;_x001E_xÊì	ñ?¡Z¾Þô?Ë_x0018_´ÅÛ1ñ?¢%_x0014__x0004_ Ãð?Û·øÌq_x000F_ò?_x000F_)÷4-ð?ÌrFQª£ô?`n¨éA_x0008_ò?_x0002__x0003_ñ~0Ðð?cT26ð?v{Úé_x001D_ð?hÀ_x0012_Ói$ó?D_x001F__x0001__x000E_ñ?ä¶ºWTð?ã÷¾½?ñ?º_x001E_ömÎð?î(vMMëð?»RÃºP;ñ?¡JÛVW&lt;ñ?ÌÔP_x001F_ñ?JÄÈ®_x0008_)ð?hã_x001F__x0011_ññ?O%ÀK6ñ?ïk_x0001_nkÙð?·-pêyRð?¸(_x0003_WGñ?WÊ[_x0008_ãð?ËÉhpkdñ?D½Úá_x0017_2ñ?úÓ "öð?_x0008__x0004_Ú_x0006_ò?Kd]+¾«ð?7_x0003__x0005__x0011_v_x0003_ó?ÂF	°ð?J%næÄð?ÃKÏ_x0016_­8ñ?D­PÌA}ð?éì_x000E_]mðò?gÅÉ´ð?Joþ_x0016__x0004__x0007__x0007_£ñ?'_x0010_8cð?_x0007_Åë¹¤Uð?j%ð?ë6ªSð?Þq_x0018_·Ëò?Îx_x0015_tÉëð? 5¬°¹ð?Aü_t$Çñ?ñþåáó?ÇM@°ädñ?Ê}¾ª_x0003_ñ?\\_x0002_Ê­ñ?_x0016_`Z_x000C_£ð?"_x0017_Ã8¤ð?P,åã«ð?Þp97!_x0014_ñ?_x000F_!hLH_x0013_ñ?Ô¸cð?ÏVH¶_x0005_1ô?_x0005_ò_x0016_`Úµð?×¾_x0002_î?ñ?TsW|Ggð?¨ÓÜ¿©´ò?_x0006_.ÃWàñ?µ¯`\Éãð?« _x0008_Â^éð?_x0001_¨§ðð?0_x000E_Ú&gt;Tð?ÖyÛ0DÊð?%Z#Þ_x0005_ô?_x001C_Ù%_x0006_1ð?_x0001__x0004_FxÊErð?rþ (Kð?_x000F_«ó¢À£ð?gîB-_x0005_Ïó?*Y91ñ?_x001C__x001F_6Ì_x001F_Qñ?6íD½ñ?,_x0012_èì ô?_x0003__x0008__x001E_p4 ñ?V{ìòð?h1Äõéð?VXT·?ò?\«¢®_x0003__x000B_ò?¯ _x0019_ezð?æ*_x0006_ïò?9è6}àò?^_x0003_ßàXð?bp(_x0002_÷hô?§£¸X_x0001_Hñ?ÄÄ lð?NWª½ñ?û_x001A_´®·_x0007_ñ?¦ _x0005_Á0_x0004_ñ?É_x0005_zÂô?jf&amp;WNñ?ÊMJs¨+ð?~Ã×Õwíð?¹_x0015_ï_x0011_ÿñ?Hå_)é¶ð?§Ûö_x0013_=ð?_x0012_Fv±kð?aMå_x0001__x0003_+Lð?õ7¹ÒÉÂð?,0_x001C_Qx_x0001_ò?83Rºuñ?¿h£x_x000F_ó?_x0008_ðÁVó?1è_x0017_¾ð?i4ÒkbZð?poM_x001B_X_x0016_ò?ÅóÊMð?_x0001_Z±Ü_x001F_ó?Eì®_x0002_Mð?01'i:Òð?Tc_x0004_Þµð?Ñ¹Ú8{õð?´,	ø|ð?Cÿ_x0002_Éñ?`I_x0015_±\ñ?{E/ò2xð?½õF_x0019_ö?½1¢VÒ9ð?ðccÉð?C_x0006__x001E_OI©ñ?9À#_x0003_6	ó?9íÞÈ+tð?ÐÇE_x0015_ª_x0015_ñ?hÎ÷QÆð?îË(Pjð?óx_x0018_lò?mùD1ªò?ÎHêg_x0012_ð?ëv¦°×áñ?_x0001__x0003_QJÒª_x0015__x0015_ñ?­ö`bð?f5ãñ_x0017_ñ?W¥_x0008_e²Vð?f_x0002__x0014_Þlð?_x0008__x000B_Eñ_x0010_ùð?È#I_x0015_dð?_x0005_;¸ókëð?Pè:¯Òlñ?»Û6Óô¢ð?·y_x000E_¿æjð?æmÑñ)¦ñ?T=pªð?dÇô£\µñ?þ9RËð?ÉÑôPÕñ?_x0011_+p7m_x0008_ñ?mG_x0014_sñ?×)å:ñ?ôeù¿§ð?_x001D_öf_x0001_Vð? _x001C__x001A_-ð?µZàÌçåñ?@_x0006_Woð?_x001D_ú_x0004_Uzñ?q®¬I_x0018__x001F_ð?,-Ì¢Wð?Ë_x0001__x0012_´Pñ?Üh99s½ð?~ÀÍpp_x0014_ñ?8®ö_¬ßñ?-B_x000F__x0001__x0002_,ùð?88iFXñ?Ká_x000D__x000B_M_x001C_ñ?_x0002_2ko¬ð?_x0010_H?ü[ô?\¶ä3]ñ?DÅ_x001A_Ðð?ú¿ÜAñ?mi_x0010_F_x000B_@4&amp;®Ã&amp;ñ?§³(Ð_x0016_ð?NÝ_x0003_)lpð?hKü_x0014_¡ð?VY_x0002_ÄÌñ?æE|	Yîð?ä¥ÑmQò?^_x0001_wuð?¸Ý¤Ñúð?*ø¶_x001B_Íñ?úgÙ29´ñ?å¯_x001A_õ_x0013_¸ó?*ìÓñÕ~ð?Å_x0013_Gwóð?²Zk0Sñ?_x000D_HF³õ?_x0015_kÒ5_x0001_Àð?wÞ¢+_x0008_'õ?èÊS4ëð?MqÇ°Dêð?_&lt;_x0001_ÑÊèð?)ÛRºo_x000C_ô?Ç!·8ð?_x0001__x0003_º«³_x000E_ÎÍð?Ü¯Ñ§A,ò?è1ôò?aBò£±ð?È9ôÛ_x0013_ëð?T;DF$ð?÷of~#ñ?8_x0003__x000F_/¾_x0002_ñ?¸Wïºð?~ÓÿÎ,ñ?Ø_x0008_oé17ð?í¾rñ?TÃî_x0005_¦ ñ?/qòr÷?ç¢È#Ýð?Úmª_x000D_/ð?¸Ó·¾[ñ?_x0007_½ÅXð?}§_x0011_o¹ñ?5=)_x0016_áð?W:6íìð?ìÜ"¸å©ð?vz_x0004_	§ôô?_x0019_´¹ù_x0007_¡ð?þÏªéÃñ?UC¤r_x0011_±ð?.-¬l.­ò?Ï{Ê4_x0006_ñ?¸k*Úð?_x0001_­;ì6ñ?â,_x0011_ÕRÍð?Ô?_x000F_ó_x0002__x0008_âaò?_x000D_#²óð?"À»_x0010_¯ýñ?³Þ_x0010_÷æ_x0005_ñ?E5{d_x000F_ið?÷)_x0001_ò?_x000C_2Ø}¿,ô?à©1+Þñ?Xu_x001C_`³ñ?ÊàüPü-ô?_x0010__x0008_½_x000B__x0003_Âò?G©Ô"ñ?bËºP+ó?­ýñ[ ñ?¦E?Øzð?- ÷$q#ñ?)æ_x0006_¥FLð?3¼]^1_x0004_ñ?SC_x0012_è7kñ?Á_x0006_¹ãiñ?¯\tÇñ?®iYn%{ð?NÙ_x0003_&gt;.ýð?_x000B__x0007_eô?¾Û@$&lt;ò?_x0006_&lt;Ö­ð?+B&amp;á·ð?~_x000C_sô?êV}_x001C_¤ò?ì·\þ¸:ô?D_x000E_ì_x0002__x001B_êð?Ù_x0007_·.aò?_x0001__x0005_øÁ¶_x0015__x0019_ð?èQ_x0005__x0015__x001E_ñ?Ý_x000C_ß7ñ?+$Ù1¼ñ?'.E¨ÞÕñ?ÖÑð&lt;Ý/ð?u¹ÑÜqð?ùéÉ.ð?_x0015_ªÒ=Qñð?ÿ´´	/rò?ÌüÅtñ?öø6¯_x0015_Sñ?ù¤Ã4	àõ?¤B}nrUð?ÔjL«Ãâñ?TiØ D}ò?°MÌ¿_x0003_¾ñ?³æ%_x0015__x0004_ñ?¨èÕ\_x0005_Bð?Mdã7_x0002_ò?µÇUýEð?Xád¹#ñ?,õ ßMð?I@¨àJð?öä&amp;®sxð?ïzCÙä×ñ?_x000C_³ Ø_x0007_Zñ?ÈÃpð[ñ?÷_x0004__x001D__x0003_Ãð?UÑQâGñ?èæÑõ_x000E_½ð?¾g_x0004__x0002__x0004_÷ñ?qÈq8åjó?Yl_x0006_ñÏ_x0018_õ?A{Ë¤&amp;gð?Vl_x0018_¿Yò?_x0016_²è«gð?Ohè_x000E_ñ?¸ÚE_x001C_Ið?a?]È/°ð?{#«²TJñ?R-_x001F_Ü1aõ?¤-luh ò?l_x0011_$ó?íê¾ö_x001A_ñ?%_x0013__x000F_Êfð?¦=&gt;sáð?æ_x0018__x0002_(ð?_x0003_&gt;5®_x0001_ò?íbÊ?Î2ð?ì_x001E_åGæÑò?z|d_x0004_\ð?sô_x0013_Cð?ºFlæð?úßÜMÉñ?p®ÿ¸ïqñ?/_x000E_þwwHð?ä½¤öxó?ïÀ\_x0016_&lt;ð?×_x001A_6ð?t_x0006_ðÍ¬ñ?Ûôvé£_x0004_ò?"=WDºò?_x0002__x0005_Êf(_x0002_"ñ?_x0002_Ú§¸_x000B__x000F_ñ?JäÂ+-ªñ?Cî+_x0001_¼Pó?Õ³ºñð?_x0004__x0017_úèobó?I×ÊéÖö?_x0006__x0012_^îÝð?TÄâ­ñ?øiáÐtò?{æqÁó?¯Ø[:ñ?N$_x0016_Îñ?¥_x0005_Kñ?!H_x0003_d¡ð?7í_x0015__x000B_&amp;ðð?9®B5_x0001_ñ?_x0008_¯_x000C_añ?qD%ÜõÑñ?÷[IÄ_x000C_Mò?0'_x0007_;reñ?ZÿuWð?½ü×=ñ?ÁÐWn_x001D_Óò?µiæH%có?Ää_x0016_'¨$ñ?ÅJApýð?_x0004_1ªC±Üð?éSâÕ_x0011_Nò?ö[A_x0019_9ð?l1_x0013_8á0ñ?¼QJ`_x0005__x000B_Õ§ñ?_x0017_fÍÔi©ð?ô&gt;Okaþñ?Þ{z3_x001D_Æñ?n_x0003_¹#Èð?¸#V¥2Ðð?VÏÚ^ñ?_x0013_ù_x0015_®_x001E_èð?®&lt;_x0012_+_x000C_Xó?yWvð?É_x001E_ÓLÊyñ?_x000B_y[À_x000C_ð?òøU_x001F_NÍó?P	#Kñ?_x0001_JçÚñ?ûO_x000B_oU-ñ?Ú/t(¡&lt;ó?xy_x0005_¬*Ïò?é4_x000C_ñ?#ÏñÔkô?´F_x0004_z1ð?-Z_x0006_÷3ð?ÿA3ùð?ÕÉVð?:Bª_x001C_Vñ?_x001D_¸°G¿ð?_x0018_Í=!÷^ð?+_x0002_Øûwó?_x0006_B°_x0008_"Yó?ß/_x0011__x001E_ôð?_x0007_tt¦J©ð?!¸æfÿò?</t>
  </si>
  <si>
    <t>0aa63a471243ab5fa469b54c0f7ab6bf_x0001__x0003_û~¦ZFò?X%Ò(Tð?éyéó?Bx©L ±ñ?;å¢_x0019_ûò?_x001F__x0016_/YHð?oA _x0003__x0003_õð?¼¦l«¨ð?AXvsD¥ð?_x0002_^#HíÍð?¯Ú#(çvð?´ä;Ëèò?_x000F_å#\EÓñ?4»_x000B_é¨nð?*¢Ë^Ñð?fÝõË_x001F_ñ?ØËMÇ¿nð?¥û|ªñ?ÄPÖ÷uùð?_x000B_½$h_x0003_&amp;ô?Ò¬Íãñwñ?_x0011_àsy ð?5Ü²±Q£õ?äæ6_x001D_&gt;ûð?$°ºÚ§«ð?òäër^Æñ?­P²4;éð?·}Sá{$ò?ÿµÒîAãð?åÝ½ÆâMñ?RMáOð?_x0015_´Uæ_x0003__x0004__x0015_tò?ROÆ(_x001C_ò?§¬m×Î5ð?À³tô?_x0006_A©C_x0006_¦ð?U¸I7bcò?ùhcmÅò?_tºÁü_x0014_õ?å£+·ñ?ìÊë»ÚKò?»ZõY¬ñ?'mï,ñ?_x001E_ÿî=ð¯ñ?7T²HÊpñ?_x001F_OÏn_x001A_xð?OÏct/ñ?á.Súcñ?;uC8«dò?êÚ_È/5ð?·SyCöð?²ÂE9ð?Í9³¸6:ñ?©4¿_x000E_wð?éLD_`ò?.;Z4¡ñ?Us_x0002_g=ò?_x0001_îÒ¥!ñ?|òÏY!ò?íOèüpvð?_x0005_Vã!Òð?_x000E_]ÐÐcañ?÷½Ì¤Îð?_x0003__x0004_Á_x0001_;§uð?._x0005_îÍ$+ò?ÐÇe_É)ñ?Ñ"0gô?ùP1_x000C_,ð?þ_x0007__x0019_u¢èñ?_x0014_Xr9_x000B_ö?ä´[l«ñ?hJL¿l¦ð?_x0002_à¼Ñ²óñ?_x0018_¸ö6Mò?|_x0011_5±cò? \Ë_x001D_Iõ?yóÞÉ_x0011__x0018_ñ?@À.åð?p_x001F__x0008_£þð?d!èßõð?óÜø_x000C_ò?e_x001D_¯§Bñ?ÁÛKwÑðñ?.jMÐ_x0005_ñ?_x0002_ÕoÖ4ò?w®Ì¡#ô?_x001D_¨_x0004_#Í³ò?½»½·;6ò?,_x001D_\s_x0014_(ñ?æj_x000B_Íið?_x0008_~`[×_x0015_ñ?â÷Jú_x001C_ó?&amp;Å-M_x0014_ô?\àSðVÞð?k¾Ù_x0001__x0002__x0001_?ñ?»ÍÔÈ#ó?¢)êx_x000B_õ?fùtRæ»ó?wd¨2¨&gt;ò?Çà¶Ø0ð?O³H¶s|ñ?_x0003_+Tæ4¬ð?8jr8)Nô?m|#9ð?ÌÛ©OXUð?°¹4¦Z_x000D_ñ?Þ_x001B_Ë_x0017_Åûð?.\n~_x0015_ºð?×_x0006_%À½Êñ?)Ë¼«ó?2Î¡³ô?_x0006_gôíò?þ_x001E_rö_x0002_Âõ?&amp;µvÍñ?kc»¶wð?ËÞï·_x001B_ñ?ð=XG_x001E_ð?t°ñ{Úð?E_x0016_Ôßò?ð®Hf_x001D_ñ?õ_x000E__x0006_7þð?[w rõ;ð?_x0004_Jôdöôò?'ÕÞx0ð?~=óÆüð?9z8z¶ð?_x0002__x0003_X¯¦ð?_x0001_ãMþòð?ý&lt;±ð?_x0006_aìºvð?Îò_x001D_®Eð?µhdéb_x0002_ñ?¬_Ò7­iõ?ê#Ãwcð?_x0018_-iÿëÛñ?/Þl%%åð?Ô_x0012__x0003_A_x000C_Jõ?Ru¸ñ?ÒèDQbò?,RéBóó?_x001E_Û¤n1ºñ?±kgä¨ð?Û¡ÄÞ_x0015_ô?_x000C_#tZçð?àùö_x0013_¿sð?ÞÿÄ,dKð?_x0016_÷_ Ññ?­r_x0003_q±½ð?_x0010_±AèV9ñ?EVDzð?,cýÇBeð?ì³ãç¬ð?Þ0&lt;_x0006_çßñ?_x0011_K(¢Þñ?_x000D_à7ü_x001C_âò?_x001C_sSý»ò?LD_x0008_À_x0017_ñ?½À"_x0001__x0002__x0019__x001F_ò?m1ßÜ@ô?#ssq?áñ?«»edð?Ä´:xâñ?ÂG±MðÐð?_x0001_ÈÌU_x0002_¥ñ?Z¬ìÈÕîñ?'»ËÃC^ô?Füsò?_x001B_æ¡ñ?ÃÔîÀdð?¶~_x000C__x0007_Ü*ñ?~¼VB_x0003_Hó?lâÍuã@ð?_x0002_æ_x0018_:Ù§ð?ôAvRÒð?f&gt;unñ?*®Nµ_x000F_ð?ª	ÑV ð?r_x000D_ð_x0010_íð?	ºê*Ôñ?©EZØÝñ?]ýúM'ò?¯&gt;Þ[-ò?ïÀS¨ó$ñ?VY_x000C_Fð?ô=k_x0017_)ù?¤¨P£_x000C_ñ?È_x0016_¼¼_x0001_ñ?©B¶|Î2ò?_x0018_²¢xEìñ?_x0001__x0002_òÿ¸ò_x001F_íð?Ú_x000B_DÜSñ?òy&amp;ò&lt;ñ?óX_x000E_a§Æñ?°_x0018_ÎÚ	ò?ú²K¤T¿ð?K`_x000B_`ýð?¶É4·ð? ïH8ó?&amp;µ¼fEéð?¯iØÌtð?Ø°Ïþ°Þð?O_x0001__x0010_á¹µð?Z_x001B_ô?§&lt;AÅñ?×¬å`+]ñ?Ü_x0018_ÜlÜð?_x0016_7[^bäð?^QU(&gt;Ùò?ú&gt;-Ê_x001C_ò?Ø:&gt;¬a_x0015_ñ?&amp;9ÂJqð?ñUË«3ò?_x0013_/§å«)ñ?_x000B_ÁjUñ?_x0018_ÈeÕ?2ò?uF_x0013_;@¦ð?y_x0015_®sø5ñ?Å C8?ð?_x000E__x0010_	 ×'ô?%=îW	0ð?;\ú±_x0004__x0006_~}ñ?_x0006_hú !ó?_x0010_r'½oçð?ÁÅuù#¸ð?qz4C_x000E_7ó?Ù_x0018_d*ô?]Ze¢î3ò?$úÈö¯çð?)äAÛÉò?Å¾ç_x0003_°_x0002_ô?@_x000D_íµÖð?^_x0013_ß2Óhð?×}t_x0019_ÏÃð?{5eä½_ñ?øuYÀðíö?²br³_x0001_ñ?mB_x0001_dÞ	ò?m	6_x0004_ãñ?M³Ãìï¾ð?J_x0019_a|Oð?_x001D__x000F_óÌò?Ë,	­bñ?¬ÁÀ`ð?Ùl_x0001_u_x0006_ñ?_x0001_g½aÁð?yÉªoëmð?b+Õ§&amp;ñ?_x0005_ÙZUð?/ä_x0011_hc(ð?§_x0005__x000E_9þFð?_x0006_B_x0019__x0011_­ð?0¸ÆEñð?89éMd_x0018_â¥ð?_x0007_Á#_x0013_Eñ?6)á_x0004_ñcø?b_x001C_â_x0014_¯_x0017_ñ?_x0001__x0005_88_x0002__x0005_88_x0003__x0005_88_x0004__x0005_88_x0005__x0005_88_x0006__x0005_88_x0007__x0005_88_x0008__x0005_88	_x0005_889_x0005_88_x000B__x0005_88_x000C__x0005_88_x000D__x0005_88_x000E__x0005_88_x000F__x0005_88_x0010__x0005_88_x0011__x0005_88_x0012__x0005_88_x0013__x0005_88_x0014__x0005_88_x0015__x0005_88_x0016__x0005_88_x0017__x0005_88_x0018__x0005_88_x0019__x0005_88_x001A__x0005_88_x001B__x0005_88_x001C__x0005_88_x001D__x0005_88_x001E__x0005_88_x001F__x0005_88 _x0005_88!_x0005_88"_x0005_88#_x0005_88$_x0005_88%_x0005_88&amp;_x0005_88'_x0005_88(_x0005_88)_x0005_88*_x0005_88+_x0005_88,_x0005_88-_x0005_88._x0005_88/_x0005_880_x0005_881_x0005_882_x0005_883_x0005_884_x0005_885_x0005_886_x0005_887_x0005_88_x0001__x0002_8_x0005__x0001__x0001_9_x0005__x0001__x0001_:_x0005__x0001__x0001_;_x0005__x0001__x0001_&lt;_x0005__x0001__x0001_=_x0005__x0001__x0001_?_x0005__x0001__x0001_ýÿÿÿ@_x0005__x0001__x0001_A_x0005__x0001__x0001_B_x0005__x0001__x0001_C_x0005__x0001__x0001_D_x0005__x0001__x0001_E_x0005__x0001__x0001_F_x0005__x0001__x0001_G_x0005__x0001__x0001_H_x0005__x0001__x0001_I_x0005__x0001__x0001_J_x0005__x0001__x0001_K_x0005__x0001__x0001_L_x0005__x0001__x0001_M_x0005__x0001__x0001_N_x0005__x0001__x0001_O_x0005__x0001__x0001_P_x0005__x0001__x0001_Q_x0005__x0001__x0001_R_x0005__x0001__x0001_S_x0005__x0001__x0001_T_x0005__x0001__x0001_U_x0005__x0001__x0001_V_x0005__x0001__x0001_W_x0005__x0001__x0001_X_x0005__x0001__x0001_Y_x0005__x0001__x0001_Z_x0005__x0001__x0001_[_x0005__x0001__x0001_\_x0005__x0001__x0001_]_x0005__x0001__x0001_^_x0005__x0001__x0001___x0005__x0001__x0001_`_x0005__x0001__x0001_a_x0005__x0001__x0001_b_x0005__x0001__x0001_c_x0005__x0001__x0001_d_x0005__x0001__x0001_e_x0005__x0001__x0001_f_x0005__x0001__x0001_g_x0005__x0001__x0001_h_x0005__x0001__x0001_i_x0005__x0001__x0001_j_x0005__x0001__x0001_k_x0005__x0001__x0001_l_x0005__x0001__x0001_m_x0005__x0001__x0001_n_x0005__x0001__x0001_o_x0005__x0001__x0001_p_x0005__x0001__x0001_q_x0005__x0001__x0001_r_x0005__x0001__x0001_s_x0005__x0001__x0001_t_x0005__x0001__x0001_u_x0005__x0001__x0001_v_x0005__x0001__x0001__x0002__x0003_w_x0005__x0002__x0002_x_x0005__x0002__x0002_y_x0005__x0002__x0002_z_x0005__x0002__x0002_{_x0005__x0002__x0002_|_x0005__x0002__x0002_}_x0005__x0002__x0002_~_x0005__x0002__x0002__x0005__x0002__x0002__x0005__x0002__x0002_à©ãwõ?ÚØ¨,&amp;¢ð?É_x0005__x0015_å_x0004_ñ?£À&amp;Ü_x0015_ñ? n$`ð?ÚcC&gt;Âð?/_x001C_Ë`Vð?#)_x001A_ó©}ò?P_x0014__x000E__x0005__x0013_ñ?N£S_x001F_6ñ?^ü5çò?_x0003_¬Ô ­ð?X_x001A_ë÷&lt;ó?á_hä§oð?Rcd'ñ?ZS2\øeò?_x001A__x000E_)Enäõ?_x000C_¨ZÑgð?·3_x0017_´yêñ?wÄ6Ý¡_x0005_ò?_x0001_:¿&gt;ºð?nÚ£¾_x0018__x001C_ó?/\½_x0007_Ë=ñ?ÓÝ'ËGñ?¢³çÓx_ñ?+E	â¯ ñ?&amp;í{_x0001__x0002__x001D_ôð?¶|_x0014__x0017_Oñ?_x0011_Ö*¶ù%ð?Ï{.çNñ?_x0002_¶×¢+ëñ?ÝÉôÍ_x001E_@ð?Ô;ÍJ8\ð?;¸n«_x000C_ô?L¾àð?ü_x0019_@¦_x000F_3ú?jÑÂ_x000F__x0001_Zð?&gt;Çò5_x0010_Ið?_x001C__x000B_í¶òð?l_x0013_=&amp;1ñ?P_x001B_¡t%mð?ÊJdÎ¾Qó?·-bød£ö?º*¦n_x0004_§ð?_x000E__x0010__x001A_§_x001F_qñ?_x000D_M^÷ê÷ð?UGÔÈVBñ?õeïð?¨	Toé0ó?È_x000F_þØ_x000C_ð?s¯Kûäð?ìù¥_x0014__x0002_ªð?ó¬fÉ2ñ?Pm_x001C_&lt;ñ?ä¶Oübàð?b; v:ñ?_x0008_úÍÛ¦-ô?µH(ðq_x0003_ò?_x0001__x0002__x001E_¯`¸só?ýÛH°çKð?[_x000F_r__x001D_ó?_x001C_5¨¤ð?yñ9_x000F__x0001_Vñ?y¦[Ú×Âð?B¤]_x000D__x001D_bò?¬Åw½_x0011_¶ð?6?Õ{9ô?£_x0007_{&lt;6ñ?&amp;Í_x0004_XXô?bÇ¦caAñ?,_x0016_ºÇgÆñ?º­Àãð?_x000D_¤³beð?Y_x0012__x001D_¯éò?PÅÝH¾_x0015_ñ?7íqê_x0010_ò?îÛxTñ?6Ä#¢	5ò?¥¸èÄ¾°ò?.ÂâÆµó?5®?½+ñ?\È_x0004_)Ìð?@÷í_x0014_Ï_x0014_ò?~[n&amp;_x0007_ñ?Ý_x0018_(ý¢ñ?&lt;Z}¨×îð?ª_x0002_ë_x0007_ñ?_x000F_vúô«ðð?rYù_x0007_ö?&gt;ìD_x0004__x0001__x0002__x000B_ñ?Bã-¿Ï¥ð?²b²lÊôù?4_x0006_½À_x001E_ñ?·ôÝ´áð?z¹¹æzð?__x000E_#J÷ð?_x0014_)¥lÅrò?Ú¡)_x000F_Ðñ?aC~AY¤ñ?Æ_x0001_°âð?ðoðAò?ª~_x0011__x001B_øÙð?éaà|_x000D__x001C_ñ?öpÇÜ;ð?:lg_x0016_¹ð?_x0001__x0019_Îx±Àð?¿ÚºÞ¼:÷?¬_x0002_Ï_x001C_0^ñ?QïÍ¶gKñ?¥Ý-Äñ?»êäÔð?_x0007_ÔV#Só?RÀ_x0007_¹[?ð?g2#ñ?àrõÄÃ¦ð?¤;KÉ.ó?_x000B_V%øC8ñ?Y_x0012_]UèGð?_x001C_Q5_x001A_±ó?ü\Ç_x0012_Å´ð?GU½yAò?_x0001__x0004_ªuL².ò?Mº¹²(ñ?ÊZs_x0019_8íð?ñxÝà«ð?¯ø#1ßð?DÊJÕQò?ß8ö4rñ?A&amp;ðUª_x0008_ñ?èø_x001F_¦_x0002_ñ?_x000F_Çâèð?VI_x0010_w«[ò?ò82£[ð?Õ?È_kgð?$6_x0014_Ô?ðñ? &gt;eÜ¯ð?Î¾çÏóÂð?A¾ÅkFñ?×÷ívð?Ë&amp;!ñ?¢Ì¤ú}ð?Á7´M&gt;ð?Å gµ_m÷?ä _x0003_|Gòð?_x000B_Zr/Cð?×«£6_x0011_³ñ?9_x0004_	1Ðð?ú^á"d#ñ?ä6_x001E_	_x0003_¨ð?g´ãoð?_x0003_n÷_x0003_£ð?Î_x0011_# ñ?c´ì _x0001__x0003__x0017_åñ?H?øð?î_x0003_Î9að?H_x0013_Öútð?Ú	_x000C_K1Vñ?:ºÍ_x0017_øò?_x0005_R_x0002_Ñ_x000F_Øð?_x000F_ÿª\ð?_x0015_ã»_x0010_ð?_x0015_¦ _x0010_¶vð?£sÛð? à_x000E_w_x0013_ñ?qã_x001F_îñð?_x0014_×O(i^ð?Ñc'9&gt;§ð?Ü/áÑ½pñ?3ÍÎ^^ò?_x001D_WÏYò_x001A_ñ?_x000C_Ç+üBñ?9s]¤­1ð?:Xëøvñ?)C¥_x000D_nüð?Y*$]ó³ñ?ÖÜbËÜ_x001D_ð?_x0014_K	_x0019_rð?ÆØA!¾ð?²DKqgð?¦Z±9þñ?_x0019_¯_x0006_Rc¡ñ?ÀóØ.'÷?1Bóð?	ý¬¡ð?_x0001__x0004_Á}T0ò?&gt;_x000B_I?³vð?9/'ÿsð?_x0016_q,_x001F_ñ?_x0013_j´·ð?ÿá5×ôð?¾û_x001A_iM	ñ?bÍ§Ðñ?_x001C_ÅÁ¾Ùöñ?(ìä­_x001C_ñô?þ_x0014_Çµþñ?Ë_x0005_¦_x0011_½rð?Mþ°_x0008_!¦ð?ºÝìR¶ò?Oíó_x001B_xâñ?³7PTÓõñ?ºzWc¾ð?aº¸°¶ð?Ó`þ(ìð?ñú_x001D_ñ?vÕÓ_x0016_jWð?2_x000F_nOåð?ßXbÏ¯ñ?_x000D__x001B_µW_x0003_;ð?c#B_x0005_Ëð?cìCzXò?\b_x0014_¡¤âõ?¸¨A_x001F_ò?å®)ëÏð?_x001F__x0001__x0004__x0010_ñ?÷¾_x001C_&amp;©_x001A_ò?_x0002_[6_x0001__x0005_ïàñ?aÇOµññ?J^ÃÁ ºó?_x001C_ØA_x000E_Ccñ?b3q/&amp;ò?Ñc_x0017_«Hò?´³ d#ú?¹Çwð?0º¤nùÄð?A¢æUH_x0002_ñ?üàJX@¿ð?_x0003_MÊBkò?@Vrçò?6B?S-ñ?_Æ+s¹Éñ?-É'$¶æñ?_x0008_oø_x0019_ÚBñ?t÷ÁdÊó?þE«¶_x0011_ñ?M_x0017_þà_x0010_ñ?{S7ÑFð?Ê_x0002__x001E_ãÛóð?6×1	ñ?ÈÂ_x0002_×Ãhò?)*fåð?`	 qð?[¡_x0014_ä]#ô?_x0010_ÉÏaÁ_x0019_ò?e§@&lt;îÇñ?au_x0010__x001F__x0010_ò?!	nRùñ?«»Æ_x0004_ñ?_x0002__x0004_yúa?Ýð?_x0013_X _x001D_÷ð?HzâÛWð?ts[_x0006_ð?0cq_x0017_ã	ñ?dì¥!&amp;ð?_x0014_pø_x0012_Çð?ÓM:jkò?YºØOÁñ?y¹_x0016_K­ð?_x000E_öð¿?ñ?SÖ_x000B_ËØ¾ð?Exýpõñ?\d"yó?}Ú4sÒð?~_x001C_ªñ?ôVLO_x0010_ñ?c¨¸_x000F__x0007_ð?K»M¢_x0016_µð?¸e_x001A_+ó?æÄ_x0017_qåñ?zÀ¸vÃ_x0010_ñ?_x0001_c_x000E_Ëªñ?ê_x0007_ÐË1ù?(Û:î_x0016_ø?_x0018_7ó]{ð?m"u',ñ?q_x0003_}Û¼¬ð?'¾¢«8·ò?60}Wð?v¡X¢F_x0007_ñ?/àh_x000C__x0002__x0003__x000D_¸ò?3.°ô?åévìäñ?[_x000B_yþÃñ?Òø_ã¼ð?CQ,øð?9ÄY_x0019__x000F_ò?X5_x0017_´:ò?_x0006_Ïá_x000B_©ð?éº_x0010_ÞØñ?ÔL?Eõ	ñ?_x000C_Pú¾3:ó?y-`ùèó?Òg^_x001B_àò?(VÒÞçð?ß°_x0006_»pð?ÒëÔäñ?_x0016_zÜ_x001E_Ä0ò?Jvp(ô?_x0001_»_x000C_EP®ð?_x0004_0¹*ð?GQåh\oñ?µÁMO.Þð?°#_x0007__x001D_½ö?_x0001_áê2ð?³yÆ_x0013_Ïcñ?=ô²_x0004_Îð?ZÍ]9ó?Jéë&lt;ñ?ÍhaC®Ùñ?CWO_x0004_Éð?¸r._x0017_»ñ?_x0004__x0005_c_x000E_|_x0017_zñ?+§1ëÀ_x0002_ñ?_x0012_ÄväOõ?_x001F_ÍÝz/ð?_x001C_iU_x001E_îþñ?ïïE©&gt;ñ?R¼b4Ðñ?iÊ_x0019_´-lð?x~;¹ÄÎð?_x0019_ìP¦8ó?_x0013_Ëµ1áð?é_x0001_ö¥lð?_x000B_Nm=_x0005_ºò?î:¼½¤ð?_x0003_¾äfGñ?;|gÂ«Íð?Ê	XoLó?«XBîªHñ?ëG_x000D_oð?|5bírñ?ä­EQ;ð?±ñ_x0002_Í'4ð?åÐ¹³²yñ?n@+¸Añ?ëè_x0011_E_x000C_Dñ?_x001B_÷«_x0018_¥ð?1_x0015_óìJö?_x0014_Í±Àò?¿~_x001D__x001B_Lmð?¸_x0016_´$fkñ?)ÆÖ_x0006_Wñ?/2Ê_x001D__x0001__x0002_ð?fêß@d¦ó?_x001F_Î_x0017_y¹ð?_x0019_,ð?Â_x001B_jVüð?O1 òAÉð?%Vú_x0004_´úò?_x0002_'÷¨Êãò?þã_x0014_âÜFñ?bâ¨_x0018_ð?&gt;ÜmJÜð?3_x0012__x000E_6tçò?ì½õàó?Ç7wñ?ÊÏ®ã_x0005_ñ?ù?é_x0002_îñ?µ'Ö¶³ð?Ü×_x0004__x0006_\ñ?_x001A_¥X_x0006_îð?HxJY_x000F_¡ð?~[­_x0002_1ñ?êS&amp;²ýéð?@µÊð?U¼Ð£ñ?Ñ·ú_x0017_Ðó?kr_x0017_ÔÆð?GNÅ¦tð?¦Ë6_x0014_Uñ?%jùÈ,ð?ÔKqÅPú?%­]Ù;ñ?$ÿ #ëð?_x0001__x0003_´TÓR_x001C_ð?ëòÁ»=:ñ?9M_x0013_%*Ïñ?,ÕÐ_x0001_jGð?]yà´ñ?;M$®ð?Èöy_x0002_lñ?¾nµS¼×ð?¦_x001B_Üå_x0015_ñ?ÆO»0=¬ñ?³Du-Fò?e%_x001D_ ,Æñ?+§Ta¹ñ?_x0005_âô_x001E__x0008_ò?ÌG£,ó?_x0006_)@á_x0001_ñ?¿Ö!©"ñ?d&lt;6°Sñ?%G_x0001_sSò?ê_x0008_vNñ?úQ_x0004_påñ?unÿ_x0017_4âò?e»ÝÇ}ð?2oÈ_x001F_ºyð?_x0018_´_x0017_;Öð?¼»[Èð?«ßlÃÄð?Q4wK¶8ñ?Á¼¿%ç_x000D_ñ?ÞÐÙùò?"Qã(G$ò?Ôþªñ_x0001__x0002_Öxð?7éHÅH«ñ?÷a{¢ð?Ç9Iìð?Óf_x001F_IòDñ?'WíoÏvð?ÒÄÄX|'ó?,_x0016_ÏKS'ð?èÎ_x0019_T_ò?_x000B_6)_x0011__x0012_ñ?9É.ÈCò?JËû?*¾ñ?%_x0018_û¾uñ?M_x0018_BË:ð?N_x0018__x0010_KSð?OÎS?ò?&gt;a_x0014_çpò?_x0011_5yÞñ?À_x0006_×öð?Øÿ_x000D_/wð?À¾'Ò+_x0006_ñ?ÜØU^ó?äÀNõeð?L_x0005_&lt;_x0019_ú_x000C_ò?ÃC@wÃó?ð_x000D_ÚmÃxð?&amp;hXÈÑ6ð?_x000F_ W'òñ?_x0011_×i»ñ?L#_x001F__x001F_:ñ? qµP:ð?Æ+_x000E__x0003__x000E_ò?_x0002__x0003_v_-O2ñ?_x0017_+0Íqð?ß{_ÿÁ!ð?_x0013_·­ñ?&lt;h±OÎñ?4,z¾¹ñ?\L©òûð?ó·_x0017_rÉð?ã«®_x001A_®ð?ÜØ³è¬Èñ?ÁY	nÉñ?VèÁÏâÓñ?Qõ_x001A_Sª&lt;ô?M±I_x000C_öpñ?lsô¬_x0003_éð?Ûrç¶©ïð?G_x0010_}_x0003_´®ñ?P½$Êð?ªÔg_x0010_úð?T_x000D_Êõ_x0014_ñ?c|÷)Òð?aöuÈ±ñ?ZlQaóò?«?Bêl*ò?_x000B_jAäNÂð?N¾[zð?HGClzð?»Hp³lÑñ?(7s _x001E_Xò?÷6Qd¡5ð?L"¦-}fò?¸Ó_x0001_S_x0002__x0005_mð?îÚ*_x0010_}uñ?]ü¤_x000E_ò?2ã¥ÆÔð?RUrÜÃfõ?ZÂi,,ð?ÁGÕhuð?_x0004_­_x0014__x0001_Ú_x0004_ò?»~_x0005_¸õ&gt;ñ?ÊE2òÁñ?_x0018_¨V8$±ð?D_x0005_C×ó?XåÔÝó?8Ûkïýñ?"ÓÛ;,ð?¹èÔÈÁð?éõ_x0016_¨Fò?_x0013__x0004_þü_x001F__x0012_ò?¶^_x001E_Ù/ö?_x000F_@_x0013_ÑÎDñ?C	­ª°ð?pwò_x000D_}ð?#ñã@­ð?¹ê¹Ç`·ð?+_x0003_1b¡ñ?V÷ÿM@Dð?_x0006_¨½|ïð?âì¢=íÿð?QgÚ	ñ?;_x000E_]Õñ?¸®_x001F_ìw)ñ?v_x0017_öñ?_x0002__x0003_`_x000D_³'[ó?_x000B_ð_x000D_ØVð?àý_x0008_`wð?Á_x0006_}oQIò?ÈÔS`~ñ?»¢ÿ_x0003_)ñ?É=ÈÈò?_x0015_AC_ËËñ?Ù ®Ø#_x0004_ò?&gt;£À_x001E__x0015_ò?Y»&lt;_x0013_fTñ?¬D_x0005_ùÐð?Gaé¯ð?bnð.P*ó?^_x000B_âÉ~ð?Ú+ròðò?¾Î_x0004__x001A_ùð?_x000D_q¢òòCò?~_x001A_U_x001F_ÉZñ?°_x0005_5Ã¾ò?_x001B_®j{Ñð?ø_x0018_}5Ë_x0017_ñ?_x0012_g¾_x001E_{Äð?¶¦!î_x0001_ñ?¸l:ñ?Ê_x000F_Ë3ñ?:fåÄàáò?Rd%±_x0015_hð?Qè=â2ñ?P&gt;*Ð/ñ?Û¾Éc¾Mñ?9Éñ_x0002__x0004_«_x0018_ñ?_x0014_òÝ¡@ð?5¶»[ä|ñ?ºP¤hò?®"_x000D_ò?è'_x0001_E\ñ?#p_x0012_I@ð?Mi_x0007_"æÊñ?ìBJ ñ?»Ûz³Ãð?ÑºËð?ï_x0006_ý$Þð?¸W8åxñ?Ë_x001C_ïÅ¥ò?7Ò­°6öó?Yõ~¶%Aó?_x0019_?h°ñ?|=5¸0Qð?ag	¡ñ?yÊ9960ð?äÊ_x0001_¡3&lt;ñ?_x0003_Í¼+2Sð? û=d_ð?	_x0003_JWð?_x0011_ýã=Äµð?+d'ñ?_x0004_Û&amp;_x000B_wnð?Ò_x0015_{bQð?_x001E_yMVÛäð?L´w£ðð?t_x001C_A/Q=ð?_x0002_øÅÆÜ_x001E_ò?_x0005__x0006_µp»_x0001_ó)ñ?Å_x0003_7J9Añ?³S_x001C_7Íð?%_x0019_´ð?_x001F_§égð?_x0008_Á¦ÚÝñ?¤Ó®Í-_x0010_ñ?·_x001E_lúÕÞð?Óö®_x0017__x0018_ñ?5!3O¦_x001E_ó?ñZd×#ñ?æ_x0010_§mÍ¬ð?X®ÞO_ñ?i_l_x0001_ëuñ?X×_x0013_ñ?_x001E_¢û_x0010_ô?ÛÈ_x0002_µð?«ê¸gÉañ?öFg,gð?^Âokò?ÿk_x000C_ã|¶õ?^@¼ÿ_x0002_ñ?-xâÕoñ?I²kDÍð?à5DQ Ôð?¶¬¾NÅlð?_x0004_¤r_x000D_Oð?_x0019_ÌÂËÄ&lt;ò?ó#0í¼ñ?$_x000E_ýa ù?úùÙ_x001E_ð?FÌÿ_x0003__x0004_&lt;ôð?~_x0003_8K_x0001_`ð?ÞLÔ_x0013_ó?Èp|ó_x0017_Çó?ï}$qR_x001D_ñ?Âò½X«0ñ?&gt;ÔÞÉ~bð?¬~èZ­_x000C_ó?_ ÒLËTò?ôVöe·ñ?Å_x0013_é+Ù3ó?_x0016_^è_x0002_`Òò?[WD"i+ò?xÐüöñ?oèC/_x0016_ñ?ÑÝK¶_x0001_^ò?f	³.;&amp;ñ?WÐ_x0018_Ò$_x0014_ñ?z_x000B_=i£ßð?0&lt;_x001A_9VÇñ?sB¥Í´éð?xC_x0012_qºð?_x001F_ªy_x0006_uvñ?®PÊ_x0001_ããð?ÙòþI_x001B__x000E_ñ?_x000B_©juð?Ç û¶_x0019_ñ?®°õÉ¬Üñ?3ª5¦8ò?:àNC ²ð?»eÓ×ð?Ïà21ýò?_x0002__x0003_}mWK_x0016_}ð?ÀU_x001C_;&gt;ð?&gt;:·ð?_x0016_ði¯:·ð?_x001A_ñ_x0014_c³øð?äf_x000E_ê*ñ?l_x0007_²_x0001_fÃò?n´oÊ¢ò?ûOß/çó?(_x0001_Ô´ýð?jê}Z½ó?[¯y´ð?y´:/ñ?Phg?kjð?$êåÊÜð?_x0008_®°Wð?~DëN_x001C_Hõ?qpHX_x0011_¯ð?_x0019_#Ë¶Bñ?)h_x0003_¶Êð?5Å	¢	ò?¼_x0007_}_x000B_ÚÖð?äêËð_x0007_ñ?ß+tE5´ð?~ÕÛÐÒð?ïpÐ;ñ?ÖGjØbVò?Í_x000D_ËVöãñ?=þ¢F_x0004_ò?µv]U¹÷ð?G_x001E__x001F_ãLð?Üs_x0002__x0004_^¯ð?r|ætYò?_x000B_PSàÏð?%:Ï¨ÇØõ?çS'Ñ§ø?nØW£ÜÆø?{b~dOð?,GHo_x0018_´ð?^÷Þ·ð?°ØE¥ç¿ñ?VíqFsð?_x0017_Z_x0003_øÑ&amp;ñ?Ø2 Ñ"ñ?DÙ Ý5nð?ÛÑ¨&amp;N´ð?&amp;_x001C_Hu(ó?_x0015_Ã_x000B_1_x0002_ñ?%¸±_x0017_ñ?ñ_x0019_ë_x000D_Gò?ß:Wa±Òð?e;wy7ô?:¼/:+ñ?ö_x0002_}aéÁó?àèôJZ_x0018_ò?,_x0002_Ïtð?çC=®_x000B_°ö?Ð;.ë-ñ?oµSq:ó?"_E#Ðö?&amp;VK!lð?o$OhÛð?Iü_x0001_]5_x0006_ñ?_x0001__x0003__x0012_LS_x0003__x0011_ñ?_x0017_&amp;_x0017_µÚð?Áèß©2ð?C_x0012_'L&lt;ð?_x001C_=Z!_x0015_«ð?_x0002_ÿ_x001E_ÄÀð?Ã_x001F_Ïà)Jñ?øeA_u¬ð?"&amp;_x000F_ÎÑñ?_x001D_«¼Þ &gt;ð?¶cGø_x0016_ò?rãÙ\ð?ÁuF_x0015_×ð?_x0006_ënY_x0001__x0008_ñ?e_x000C_ßx#Hñ?EòSªð?ß_x001A_¾&lt;'ð?_/Û×1ð?J_x000F_ÈùFð?x8¥uð?nd~¦ñ?_x0007_ÅWf7ñ?_x0008_MËÐÐ_x0003_ò?Z_x0014_ãÃ_x0002_ñ?Q_x000B_RK31ò?ÒçÏåÓ2ò?á_x0010_`!òò?ÜV¼_x0011_ÉSô?Ï?6oò?Ö\£bò?q©ÒÓüð?ÍÉN_x0001__x0003_#Qñ?g1§Okð?ºÀZ!Zñ?ô=úkò?.âÊy~ñ?Î²a+_x000B_gð?þì±éñò?Ù_x0005_æºÚÉð?E_x0008_|¬¦$ð?4t·óCñ?©PÞ¼_x000E_ñ?wNî8ìò?v´¦#4eñ?÷_x0016_|_x000D_¨ó?·_x0013_§`ÙNñ?½_îÊHñ?úÉ¦$áð?còïÙûbð?²_x0002_30Óð?ØÛ_x0018_ÿð?ÍØ_x001D_;©ð?¤!Îa&amp;Mñ? _x0006__x0004_L4Íð?_x0019_©ªð?Ü_x001F__x001A_hv²ð?9Ü2õkñ?ô·ûØaó?Ï n&lt;lð?_x0001_Ö^&gt;åð?í_x0006_wB¯ªó?In;\_x000D_ñ?.f'_x0014_0Àñ?_x0005__x0008_,_x000E_pøs|ð?²]º_x001E_dJó?ÚèÄkSÒð?qf!ñ¬ñ?_x0017_,?Ñà_x0018_ñ?è³øñ§ñ?fH_x0001_À}ð?_x0016_ÈÔ:nñ?/%¾_x0006_Npð?TÀÜí¨³ò?_x0002_M_x001C_5Äð?_x0010__x0012_&gt;_x0001_åµô?-ù_x0018__x0003_õñ?L_x0014_³Lð?¸_x001B_&lt;¸áñ?%CvÜñâð?¯rÍ%_x0017_ð?_x0004_Z|î_x0017_ñ?_x0008_X¬4wö?Î»N¯ð?2ÚF X2ó?HM^/½ó?Wß5-ð?ìJªh:_x0008_ñ?¡°fT_x0006_¾ð?ÄeðËGXñ?»îR&lt;ò?	ë¼áuð?¶_x0001_¿²ï_x001B_ñ?_x0007_&lt;Y¦©ð?_x001F__x0013_ÒF=Äð?Gèc_x0002__x0005_Ì&gt;ó??1¾)_x0014_&lt;ð?³Y÷_x000F_ñ?è´W¾Áð?_x0001_¬Ç_x001E_f|ñ?p_x001C_¾ÞYó?_x0005_ã_x0016_YWúñ?i­Áõêñ?_x000B__x001E_%C¬ð?_x0005_ÙÿU-ð?&amp;·_x000D_&lt;v8ñ?&amp;¸®Gò?_x0003_× ³~Kò?X­plFnð?²:"ûð?"	ã¢ºñ?²-Î¨Åó?_x0006_n«¬¯ð?Ry_x0012_(GOñ?Ì×°[£ñ?_x0004_!ÛÒ_x001A_õ?ÂHÎQð?Výo_x001F_ô?JL~_x0012__x0004_ñ?_x000F_åøÀ°jñ?ÆÊ$Ôyð?*,âsò?.2¼@ð?_x0019_TX_x0018_®ó?_x0011_àß¶ò?Ívc|ñ?*þ_x001F_^i_x001E_ð?_x0002__x0003_Áw?_x0006__x0016_9ð?àÜ!JÚ±ð?É_x0007_©³æð?~ÄpARð?ÀTð?_x0002_#_x0014_Fä¬ð? ¬È%;ñ?_x001B_õò+*ð?.åä,_x0006_Kô?ìjVD:ôñ?ì qYñ?ÈÄHYáêò?{Ï{ìgñ?Hç_x0012_	ñ?,~Ý_x0014_êð?¿X_x000B_7ò?ä%Gquò?Ü*¥½Ciò?Ð=î_x001F_Çð?ª2çûðð?_x0010_Ô§ðç÷?¡-½kszò?NÓjÁCó?âò_x0010_v_x0013_Êñ?°²¹&amp;áñ?_x0001_'¼Á(Ñó?D2_x0005_1Üð?!"áÿÛ£ð?â$·#ÉÒð?ìyy_x0017_ð?@?F¯zPñ?÷¾k²_x0002__x0003_¢ð?_x001C_õéÎð?«`d¼j¦ð?qù_¬sÊò?¼_x000D_O®¥ñ?¢á3c_x0019_ô?_x0001_!_x0013_Ò_x0019_¢ó?Ô_x000B_cõñßð?,-9µTð?_x0003_2éJÕUò?ÅãýdÒð?LÑÀ{Ëð?_x000F__x0008_çb{dò?+18_x001A_ð?ÆHí°CÌñ?_x0019_ÊA¥®&lt;ñ?i¼_x0006_¼ð?Ýv\×_x000B_,ñ?´¶ *Ó(ñ?Ðë¡Ê(ð?O(rìþð?~_x0019_I=Ì«õ?I|©5/ðð?_x0008_vÚ"Lð?¼1ôeGñ?ÒG¨dñ?_x001F__x0006__x0014_R%­ñ?ò&amp;_x0012_Ç_x0016_kñ?Ý[®/_x001B_ð?â\_x0015_dýñ?L%Ó?_x001D_¸ñ?½_x001F_á#0§ò?_x0003__x0004_øío_x000C_#âô?íK¯pzò?{_x0003_ý4ñ?XvßòRYó?9Ü#oÈúñ?j@À% Gñ?n_x001B_¾|\ñ?vb±Vò?,¬Igð?,óÄv^ñ?Þ?ÁGÆXð?üË²Àd\ô?¶©ùãPð?Ë#_x0018_^[ð?¨*=ã(Nð?_x000F_]ÂÖ_x000D_Èð?_x001A_Û¼¼êcó?ÄÓúO§ð?äÏ©Üð?_x0007__x0001__x0010_t]ð?L£ø]/vð?²OS1ôÚð?Îc3æó?_x001C_¸ïàüõ?wCð_x001A_ð?ÿ^ë&lt;yð?vo·¶á}ð?Dv×ð?6+B_x0002_kò?gÔ²õÀð?g`B_x0002_Å¡ð?å·ÂL_x0001__x0006_(fð?_x0003_i_x000F_ó?_x0019_¿_x001E_Bò?sã®6_x0016_îð?M¥+1÷ ñ?ë_x001A_øÍÞð??/Dº,)ñ?1i?Î¥ð?Y$Sî­Òó?Ol`ð?_x000E_	*ê0¤ñ?õ	Þ %ó?~vòl`ð?ýbÄ3Eñ?ô«_x0019__x0017_ñ?ÎÂBc¡ð?F_x0004__x001E_Éð?J[kÓð?Ç&gt;_x001B_:ù_x0019_ñ?å¨Ø»ÓËó?j_x0002_IOÇñ?_x0007_#vBgxð?ÚóïÙñ?Øî¢´kð?.ú_x0013_Qçó?ý4ºÍÕñ?$_x001A_P*~ò?êx¹»Ù_x001A_ñ?³&lt;_x000C_K_x0014__x0005_ò?²ø_x0017_§¤±ð?óu-?ò?ðslÐð?_x0001__x0002_._x0001_høOzó?ó_x0011_Wõ_x0006_ò?d&gt;¤Gq_x0008_ò?Ô_x001E__x0015_Ñë¤ð?"òg&gt;3Eô?@ÎøüÚäñ?_x0006_àÁÿò?=Õ¥pñ?ß"Ýe%ð?¦J\ç¤Èð?dhò?](ÑÌ©yð?ÊQ{~ð?¾_x001F_bMñ?l9Óþ}^ò?RN_x0017_¿OXð?Õ~_x001D_FRñ?¿§±ñOð?ÎI§!ñ?o\¹_x0003_mhñ?eóB¦ð?	Ç8_x001A_þð?£sÄýò?C=Ý­)ð?ónà{¬Tò?]6û¨ó?ÿF«u_x001E_ð?åùY_x0016_m©ð?²p_x0018_Së_ó?ü3z½Â9ñ?°{Øpð?é(_x0003__x0005_WYð?B_x0015_äW_x001D_ò?ô¥GÙòñ?_x000B_¹u_x001B_%Ìñ?Âä9»V_x001A_ò?*»?£ò?úç,´^Õð?üAHØ#_x0001_ñ?_x0010_k@Þ[9ð?_x0006_rã@i²ð?^_x001C_ï_x000D_ñ?p¾é«3àñ?À½&gt;_ð?â¿röQó?È°ùDÔâð?ó1FUA_x0012_ñ?­l1Ìw:ñ?M&gt;´ê7ñ?_x000D_§F_x0015_?pò?_x0001_g:7ÂJò?³_x0004_aüØøð?Ã_x0005_¸a_x0019_ð?_x000F_Á~Uôò?|_x0002_T_x000C_ið?_x001F_zÚ÷ñ?'ï§_x0007_É¯ñ?O+ÆÆðØð?_x0018_×¤Þ#ñ?o_x000F_ÊBû:ñ?|(&lt;_x0013_Á_x0013_ñ?î(Zê¤Wó?»_x0010_X_x0013_£&lt;ð?_x0002__x0004__x0002_Èr]Afó?äá¼m¢ð?sbÔH_x0010_ô?ÈAÑ6Ûõ? NáQ5Iñ?¤Ð!nÖù?)¤~_x000E_Bñ?_x0013_ï"ò²êò?R¶Ùôåñ?¦÷&lt;'örð?_x0017_ôHßÇ,ñ??_x0014_PTùñ?ßTl`Üpð?!´_x0016_ ò?å7DJñ?z_x0011_»Ý³ð?_x001B_qÝù_x001B_ð?I¦M#:ð?¿;"£ý!ó?¯/õ(_x0019_%ð?mýO6ò©ð?l_x0013_Í8_x0017_Þð?ùëôËÝð?_x0015_*KLäÐò?_x0001_ã¿¤µ_x000D_ò?µ7Æo_x000E_uñ?«9Ú_x0012__ñ?Ñc	_x0017_^Zð?,÷\R_ð?ax_x0003__x0015_Þîó?|+ÐpÀð?,F_x000E__x001D__x0001__x0002_=yñ?µ%ß_x0019_p ô?Vò_x0019_~âó?\:æ§rúó?ç&gt;áþ{_x0019_ò?wrX.&gt;ñ?*pÜ60ò?D2F\_x0001__x000F_ò?gôu[íð?84³êyñ?ÁW_x0005__x0001__ñ?njüÿ ð?9¾_x0002__x0007_(ñ?þ_x0006_oýñ?Zví½_x0005__x001F_ñ?_x0015_úËPw¥÷?ño'g`¯ò?Úo0_x001C_øð?n_ÆÄËuñ?-lj5ò?ò4C_x0002__ñ?öÄ{_x000E_jð?¼¬&gt;_x001D_ñ?8³dH_x0005_3ñ?WjzU_x0014_uð?ªåy¾|oò?¶Y½Dcð?ÿø;Ôó?Å_x0006_grA_x0002_ò?_x0008_#ã|O_x0018_ó?_x0001_95UæNð?·_x000C__x001A_ü¹/ò?_x0003__x0004__x0003_l-;K¿ñ?50ª4ð? 9¢_x0018_$Jð?¼_x001F__x0002_fì_x001F_ò?_x001A_Ð_x001B_©2oó?³zÌìÚô?VO_x0006_	Ûð?bfÿQÈ&gt;ð?óínR$Ûð?@ð³\£ð?2X_x001C_±ô?Y_x001A_×¹¿ð?Üäy_x0001_Æð?úÜöÁÎð?lÉñðY_x0011_ñ?+O9êð?¯j*kSð?åh0BPñ?·_x001B_a'_x001B_ñ?6_x000B_&lt;ã_x0001_ñ?_x0007_î~:_x0018_ð?_x001A_¸ii=ò?ÞYØLnñ?_x0011_ðÊ±qñ?îjÒ_x001B_mñ?rÿÜ}4Ðð?f_x0012_9¢yÝó?_x0019_%äÚ°\ò?í)_x0004_AfÆð?±Ëölñ?÷_x0006_ylßñ?Ü;í@_x0002__x0004_*,ð?4Þªð?úAå,$qñ?@¿À¶§ð?¦z¹nð?d¶wõ±ð?_x0005_	¼ûÆð?¶TP_x001F_Öð?Ò_x0007_s^)?ô?Ý&lt;}Bóð?SÐà_x000F_ñ?F?Ð_x001B_ð?_x0003_1yç4ð?ï_x0015_!Âbð?Úà²ÆìËô?5\k¯¹ð?UT7-ó?_x000B_×_x0003_{_x0007_Oð?_x001F_»È¯ó?èe_x0019_ü¶ñ?_x000D_Züï³ð?´u_x0011_2-ñ?©_x0010_¸_x000F_´Kð?_x0006_^ì_x000C_v¬ò?zKÙeñ?B×_x0001_{.ô?ZÞ_x001F_(_x0018_³ð?!òTôqô?A_x000D_!µk_x0001_ò?âË+Aªñ? w/G©ð?1G_x0007__x0001_Í;ò?_x0002__x0005_W×b(Ëó?_x0014_e:øÙÀð?Q_x0004_k²_x001E_·ð?Â÷º²bñ?°E#ñ	|ð?ÎÜC_x0008_#Åð?;6¢°Nñ?_x0001__x0012_r5ÅÎñ?t8£Ivð?óõòMÁJð?»¹@&gt;ooð?Ï_x000B_å)kð?_x0014_¯£«Â_x000C_ñ?4ýDh5ð?$ÀG½Lçñ?_x000F_¸ÓË_x0007_Üð?3; cñ?æ´¼´³ñ?îó!ÛSñ?® þ¢Âåó?È[¡e_x0003_ñ?¦f¤_x0007_ò?ÁEð?¼V_x0001_*úð?_x0002_+ëHVð?_x001F_»ÜÛð?¼Ö¢Ì_x001D_xð?³]¾8¬ô?nÈó íð?ÄxZÀéð?lyÔ_x0010_æò?\_x000B_\3_x0001__x0002_Ä|ñ?­¹¢ýð?_x001A_'_x0016__x000F_[àò?_x000F_î=Çð? 'ÊìQñ?¡óáÃÌ3ð?êÜ_Só?­à+]-¨ð?i*Q=Î§ð?2FdZrbñ?ö_x000F_#_²Gó?ÒE_x0016_ñ#ð?Ý J8jó?1§Oüpãð?M§øoñ?l~_x0004_ø`_x0007_ø?._x0012_KËÑ¤ñ?áìQ´Îð?æ)"?^£ñ?¿{_x0006_à}ºò?_x000E_ãA÷÷ñ?ÊÆµè]øð?ÏU¥¿Vð?ÐÁöú_x0016_¹ó?øÑ Xñ?_x0017_å\ìù?ñ?¾_x001B_ª¹¤×ñ?\l¯_x000D__x001C_Sñ?È_x000D__x001A_b78ñ?eâ¼Ü4ð?|·:ð?Léb_x0013_ñ?_x0001__x0003_¹_x0002__x0007_§¿¿ð?S®ço1ñ?=_x000F_»_x001B_ð?ù_x0006_ÄÅ÷ñ?z_x001D_(?£eñ?o_x0015_b1ëð?TCì®®ò?&gt;áH:ªYð?I|öÖ2ð?$Ë_x000F_³îð?XãôÆäð?_x000C_ÃéLN|ó?xÐs_x000E_Üÿñ?æçÂ4/ùñ?Ä~©§bêð?±_x0014_&gt;;Òò?-_x001D__x000B_AÕ_x0011_ó?£ki%úñ?Tfæ9Åô?_x0016_q nö"ñ?+°Cáiñ?Ã1_x000C__x001B_iñ?aH_x0014_4ê¸ñ?¬_x0012_×üö?ó2êxð?¤ýä°-ð?G!ÃÑ^kó?r_x0006_=oÈ_x000D_ñ?ùvC«_x0012_Òô?¨KOøîSñ?céµC_x0011_øð?_x0006__x0002__x0003_&gt;ð?Þñ£t|¥ð?g¨=.ñ?LLÏ4fð?ÿá_x0019_lJuñ?ojÖö(ð?½ÝG_x0001_Êsð?'_x001F_*aæð?_x001C_UØ]»ð?[~_x000F_DcÙú?#ìÝ¶ð?_x000E_Ú(õ_x0001_æð?Úx*ÉjLñ?!äÂCZð?_x0015__x000B_&lt; !lõ?ÊU¹Pð?í_x0005_&lt;ôâñ?_x001C_è_x0017_ß_x0007_ñ?_x0003_úw ð?ÑüvUØð?Y_x0012_·Yë_x0001_ò?³cq3Ü&amp;ð?&lt;å%¨-ò?LÝ5Ôõ?0[­&amp;_x0013_gò?â9|Yñ?EÎð?ÊIB_x0014_Ió?;×%ûïð?th_x0012_:_x0016_Øò?ò_x0002__x000F_P&amp;Èð?ºOÀ¹`ð?_x0001__x0002_-_x000D_$tKð?h_x000E_,XìZñ?e ÖÑÉ8ô?±_x0004_KU_x000E_õð?2UÕW1ñ?å%þcÃñ?Y8È½¶!ò?LÈ!Qgð?Yh%Ê6dñ?°u«³Iñ?Þ¹Â¦ÿð?# +ïjð?ñ6îuÆëð?¾ßh¡¿¾ñ?:!q3¸$ñ?æöåÝàð?)¶óÉ±ð?_x000B_¤¿}Xð?}"ÓýP½ñ?__x000C_Ð0ð?p_x0019_£	ñ?{_x000F_ªÕ¬ð?Û9XÃñ?2c,D£ñ?}ò»O_x0015_ªð?_x0018_g÷%ð?¢"v$ÃLð?©ÿAOJð?Ò­n_x0015_ñ?_x001F_)°Ç½ð?u_x000E_ì.ºð?úç_x0001__x0002_gLö?Ö_x0019_Û_x0014_c4ñ?#_x0008_Åöñ?öbxÌ«ý?T!¶Ë_x0007_#ñ?Üß¡é$ó?÷DNð?1\±ê_x0018_ð?õo÷a¯K÷?¢òOâWò?WM$_x0014_ñ?K¾¦Ê÷ð?_x001B_ML:&lt;mð?J1_x0012_@ªð?j_x0007_Ú|ð?|ÅJjÕið?_x001C_?A"_x0016__x0007_ò?´¤wæñð?ä_x001E_E0½ð?SÓ®¾Õ«ñ?¦_x0013__x0017_#ñ?ã%ýgÆñ?#ààH$Xð?¬­ÕÝÆÄñ?ZD%Ìuò?iìIqGò?òà¿ËTð?©hÊ­ñSð?+=÷³4áð?~~ÛÌð?Óìaª_x0001_ðð?¤_x0016_32r=ñ?_x0002__x0005_õ±á&amp;+_x001B_ð?v¬(e¦ð?Å_x0016_)l_x0001_ò?Ç:_x0005__x000F_zð?|õ¢Tóõ?_x0004__x0019_yg¼ñ?êZ_x0003__x000B_Êñ?ÌK1}Pò?_x0017_&amp;»E]4ð?&lt;¡1²_x001F_¨ð?_x0013__x0017_(ØÃ]ð?5Þª2zæð?ÅaºN!Hð?MU_x001A_ñ?ýßzHñ?.³HÊñ?dÛLïÜsð?_x0001_aNB_x000C_ò?5§U«©®ð?âae£ð?VpoÈýð?²_x0003_6Zdòð?,Íø³{Æö?Ï"7àRð?%$Ù5« ð?³_x0016_×^ð?½ä_¦Èñ?A§£y_x0002_ñ?ý_x0008_&lt;_x001D_Uð?bhu ò?_x0011_æSð?ÒäU_x0006__x0001__x0002_n¤ð?_x0006__x000B_»åñ?RAÒ%ñ?ß¥-yÝðð?¼.:*Dµñ?ô|n_x000E_2ð?Öp,Dñ?êPïy_x001E_ñ?_x0002_éQnð?ý©_x001D_k;ð?mP¶ïð?_x0016_:ð?¢¼g	¦ð?®¦IeÓ¥ñ?Ä4q`,ñ?&gt;_x001D_.¥ñ?å_x001B_¹jf÷?p9_x001B_(|ºð?©cR9_x001D_(ð?lýïgcñ?úô_x0010_&gt;¡ð?_x0007_ñkö?¬ÿ¥O]ô?_x000B_Â_x001B_Cð?ù_x0006_3RH_x000D_ñ?Eµß_x0017_ñ?(DD_x0003_mó?03ýD:ñ?tü´º­´ó?³Là4Ý&gt;ð?ÀcÓ¿ð?D©dSîð?_x0002__x0003_¥Ìcª3cõ?ÞÛË_x0017_ï½ð?æK®6w_x001F_ñ?_x0006_F-ýÿÍñ?»gG¿ Zò?gQÉH)²ó?î;Ö½ìó?Ìó¹ð_x001F_ð?ë_x0011_ôúTð?_x0002__x0017_åTñ?kö¼èËBð?óÔ_x000B_n2_x0013_ó?F}_x000F_c_x001F_ð?s_x001D_`bð?É~Þc_x0018_?ò?_x0003_:Dáñ?·Tåw_x0010_Kð?¦`©¿_x000B_Tõ?ì´¡Ú_x0016_áð?¼þ4PLñ?àk8Â _x0002_ñ?³_­ýX_x001A_ó?mÙ%j@ò?_x001A_VhV­+ñ?T±_x001A_ýsÏñ?/ÈxOðñ?_x0013_D°5Zñ?Üè×Eð?Új_x0012_G_x001E__x0011_ò?cÔY`_x0003_ñ?_x0014__x000E__x0001_7_x0014_Qò?ÄÈãD_x0001__x0002_äð?.HIH%£ð?åØ½~ð?(ØÅËäó?_x0017_Å®_x0018_E&gt;ò?yëe³Äò?û:jR¤Zñ?_x0005_wÌOìyð?d`ò?¨í­Üð?¿_x000E__x0003__ª1ñ?ºÙxÏ_x0016_ð?¤knIñ? ç4&lt;ý9ñ?µ÷\Ôêð?	b.¨_x0014_ó?ºqhû&lt;ñ?pÎ¢Øjñ?_x0019_½bKG_x0004_ñ?FÈ_x0008_ï3ð?e%êÑð?IA_x0008_;5ñ?®F­hpaô?_x001B_&lt;5Ílð?Ê[õ_ªMñ?ù³R_x0018_ò?YåTÏ ð?÷ëGm«ð?¯TÜYD_x000B_ò?~\Ä&lt;ñ?»/Iz³ ð?ñb_x0010_¥àïð?_x0003__x0005__x0006_ÒL®_x0019_ð?y_x000E_¿À1éð?ôºËâ÷|ð?´D_x001E__x0008_d×ð?dªoÆ_x001F__ð?Å_x0011_áZ)@ñ?pÒ?¤Bð?ø¹&gt;&lt;°ð?òPÈª_x0018_Mó?Ù_x0001_4MËð?ü¨î&gt;3÷ð?F_x0004_å3M²ð?¦_x0004_~[Cð?_x000E_ê5ø?t_x0006__x000C_~¤ð?[fô¸"ó?+_x0002_úMÓð?L_x0019_A¼&lt;Ìð?" ×|Xñ?2~Gà&lt;^ñ?_x000D_rB´úð?òÜ.Áð?_x0010_4_x001D_Ö_x000D_¤ð?_x000B_TÇ²_x0018_Àó?R_x000C_ugñ?a*8É_x001F_ñ?È¬í_x0004_)jð?¼G;jõñ?R;M_x0004_¶ñ?u¦pö_x0006__x000B_ñ?L_x000C_ßOð?|«Û3_x0001__x0003_Ôð?«V_x0004_^5ñ?|æôâ¼{ð?~i_x001A_ÿõ®ð?¬bÓs_x0019_ið?cîÐ_x0003_5uð?6&lt;ÈjÑò?\þÌuÃð?ëB1¼0ð?¾!_x0019_*_x001E_3ñ?t*èûKð?¤UæMñ?É¤yÃ_Äð?_x0006_ù¶_x000E__x0005_ð?Zºx-ìò?RlC%|éð?ù_x001D_W Îñ? ._x000C_^8®ð?)qïñ?Xà¼ÜWñ?«ºX_x0017_¿1ô?_x0008_å7ªÆð?L¤_x0001_¨Û_x0016_ô?"QÑð?Ð9V§ð?â&lt;F$¡ð?L:×\B¢ð?QÜ¾Cô?ù`9$aò?%:÷¤Uñ?´_x0001_m!_x0014_ßð?Ë_x000D__x0002_ñºð?_x0001__x0005_o¼² 9ò?Ê_x0018_:ò_x001A_Åð?Ý¾eR=Kð?+ÕPÞU~ð?è[1ütlð?E_x000E_cpð?]Öjkcð?O?	5dªð?²¼©Ó_x0002_½ð?7D_x001E__x001C_ó?ÄDjyð?ÒF¡Î_x0012_ñ?áT_x001B_¸ð?²_x0003_Y,Ú$ò?áU cñ?x_x0007_æüñ? 0DëQñ?lvÚË_x000E_eñ?_x0004_Q¼rÇò?_x001F_ûyR½ð?TÀwa2Cñ?2&gt;vð?ÌñBÆé·ñ?¯µâd÷ñ?5Ã_x0015_Ú¶ð?¬_x0015_[C"Àñ?ñ0_x001A_ËÐ.õ?¤a&amp;«ð?_x0018_½4óð?îãèM`ñ?]_x001A_°_x000D_¾hñ?¤_x000D_ëÅ_x0001__x0002__x001C_ð?0_x0015__x001D_í_x0001_zõ?,½_x000D__x0008__x0014_ñ?{_x0005_7_x0003_#½ñ?[¤B_x0002_ù0ñ?û:W_x000B_Fò?f_x000B_:n_x000E_ñ?5[çëìEð?Ü&gt;³Ü_x0019_ó?ÄÐÕ°Öð?_x000D_÷d©f_x000C_ò?ò_x0016_ô_x001C_#ñ?_x®G(ñ?_x0010_±¿X	ñ?úZõÒå&amp;ñ?Òó-kNð?ûä_ò?zu×ÎsMô?ªlç_­ò?Ìä¸N]ð?¦y~T=,ò?)à|_x0018_û|ò?TI;_x001A_!_x0004_ñ?_x0018_ÃØr¾_x001B_ð?G÷B_~Lð?gÉ×¿awò?u4Ì½AUð?ägÍw¼ô?ÆÍØÖ°Ãó?òÏØ&lt; òð?_x0013_ö_x000E_À_x0011_ò?_x0005_ª_x001F__x000F_dñ?_x0001__x0002__x0008_å#_x0003_ygô?Fzo°ò?úÌ@8bð?Ärý:_x0001_Öð?_x001B_häVð?Ø3ÀZNð?_x000C_&amp;Õ¶ñ?,íÊ2Ãèð?uàä_x0013_¥Yñ?Ô2uF_x0003_ò?uôz8Kñ?¦96ð?ÇÀOgZò?»O&amp;_x000B_=Mð?ÝE¨4?Þð?°;Jð?*3ÿþ2nô?È²¤Êíò?jÌÃ ñ?_x0007__x0016_ ÓMð?&amp;_x001B_°_x0004_OAð?HC~_x0003_Ù9ò? ³§äð?¬_x001C_WãRñ?òkÁ0óÑò? ï-Â ±ò?/_x0017_-äð?¦±_x0019_ôëñ?±Ø`C.ñ?_!_x0007_Ðkð?Ô_x0012_6_x001A_ð?,Ô_x001C__x0002__x0003_Ðÿð?h¼Z¸ñ`ñ?lQy3_x001A_ñ?ô«í#_x0003_Gó?»Yx½&gt;{ð?¦;Ðjð?LÏLbÌ$ó?J|¨&amp;ëêð?Ï¤o_x0001_'ºð?¶Û\¦ð?©F¯tutñ?!¶UÛï®ñ?ö!Mü_x000E_@ò?k«üî Dñ?_x000C__x0003_×Izð?Ü9\q_x001A_ô?_x001D_bÇëó?åÌzhûñ?CûßJùñ?ÿ¤:(Àò?¤Y£_x0002__x001E_¤ð?¼¨_x0003__öð?Î¬ÒXð?4îAÊv_x0019_ó?6W_x0006_êÞró?Uzu_x0012_ó?îðm¹Ï^ò?Ü}6yZð?o'7NEð?¥Ü&amp;]g!ñ?'_x0017_Ñ_x0016_Hñ?\ÛÝOS*ñ?_x0001__x0002_½uÑêò?I~ßBæñ?@îã#©ò?_x0006_¯¸+×`ö?_x0017_ýó4_x000F__x0019_ñ?w¿3Bñ?ò[_x0003_.°ªñ?l³_x000B_sñ?Ë ÙkBñ?_x000B_ËX¯mð?ðáuð?XCÈÚÆô?_x000C__x0013__x000C_¹ñ?_x001D_mc¥_x001D_ò?PÌç¡[Ðñ?ÕÃåèßÓð?vÿ§Ýð?_x0016_\_x0013_³þ_x0014_ñ?¦@²&gt;9õð?Õ5À_x0005_Ò@ð?×$p5uô?IåhH^ñ?Ä«~Ûò?_x001A_ÚÞÓÜ_x0019_ñ?Ä¨@àw¯ñ?_x0004_Nó_x000B_e´ò?¡u7QcÏñ?_x001A_÷«_ñ?{_x001B_§I_x0003_ñ?(»!ó4ñ?_x0003_ _x0017_e&gt;ñ?+_x0006_®è_x0001__x0002__x0005_}ñ?n+º&amp;ð?`c7Êþð?_x0014_T_x001A_ T%ö?B"}å_x0011_Óó?=¬ÂÊ@ìð?êZÞì(ñ?;æ#ö_x000F_ÿñ?Èc_x0002__x000E_¢ñ?ë4£ÔS;ó?TM©yj½ñ?  LwJñ?:å_x0006_qð?&amp;~W_x000E_¢ð?*w×õ@·ð?QÚÁVBýð?Ö6_x0006_qYéð?_x001F_QéÇ±tñ?sZ_x0013_[ñ?ðI_x0015_G´Ðð?;(ax*Sô?H 2@ò?Æó¾pYnð?_x0019_N÷åo6ò? ~µ&lt;ò?_x001A_s)_x0005_V¾ñ?RB¸Èwð?¤Á_x000E_c%ð?¡s_x0016__x0006_³êð?nÇZQJõ?iËø°ñ?_x0004_ðØôÃó?_x0002__x0003_+_x000C_ÛY×­ð?«5Õv_x001D_ô?l§Ã¼8ð?âUhò_x001B_ñ?RÁv_x0016_sð?n¤¦:R¶ð?lúqBéÕñ?Ö_x0004_âèCó?ûÉ{Ð=_x0011_ñ?^»Óò¯ô?*Óõ{K`ñ?W_x0004__x0013_TÒlð?t_x0016_Qgð?_x0001_6Ûä.fñ?_x001D_D_x0008_£ôð?¢HXðð?T_x001F__x0012__Ùð?ÚY!|½ð?_x0001_p?ó?¡,B¤,ñ?_x0018_í¿w-?ñ?¤0æÙfeñ?É_x0019_Èª_x0010_9ò?MU_x000B__x0012_ð?XJ/_x001F_4 ó?Ã´²_x0008_hð?í¢N_x0007_ò_x0006_ñ?8_x0010_õññ?°-RNð?õäÛòW9ò?XK_x0008_Ê'ñ?ÉDØ&amp;_x0003__x0005_9mñ?kòóïÞñ?76ªm&lt;eò?²ØÅÁÚò?Þ_x0004_1_x000B__x001F_Ñð?ÐÉÅ_x000F_Pò?_x0004_õz²ð?ÃåI+_x0002_ð?Õ§s_x000E__x001C_Oó?º]_x001E_)°ð?)^¸àìð?Â¦³¥mÍð?còÍäL_x001F_ñ?`Ì_x000C__x0016_vò?üFå_x0011_Þwð?.îXXið?_x0003_&amp;ÚïV´ð??ýo,ºñ?µpÞæqõ?¯âÒ`ô?¾VN+_x0015_õ?Áe!ð®{ó?ÕPm©ãhñ?À£ZUrð?B_x0001__x001D_ï)ò?zHµ:ñ?Fó_¤ò?T_x0010_b_x000F_Pñ?*îX¬Êò?Ò+-_x0006__x0011_£ó?!_x000C__x000F_!oÂð?®0ðéð?_x0001__x0002_ÇbÁ_x001F_`_x0004_ñ?_x0018_Ú#µð?ìQ´¬ª·ð?Üä_x001D_àGªð?MI&amp;Q½eñ?ø¥x÷íkð?ð/½_x001C__x001A_ð?äøA¤Wñ?]rf~_x001A_Äð??/vZ_x001C_Bð?_ÔÀ1Èøð?e_x0001_#?ó?Æeo¹ñ?fÐÓú~ð?mq*»÷Vò?©,¹vUôð?.90¸ñ?_x0018_&lt;f|Að?	¾tÚôÒð?ú_x0012_,$_x0001_rñ?ÔV1:ñ?¬÷L¢¢ð?ÌÂú4#ò?|2Vµs:ð?ððÓ_x0017_Yñ?ÊÕ0	 Vñ?:_x0011_H46dò?³_x0015_qX_x0014_\ð?G#]©tRð?9ä_x0003_á ô?»_x000E__x001C_:_x0003_ð?í6ja_x0001__x0002_UNñ?Ó¡Ã	Ö_x000B_ó?ïbÆnööò?!_x0003_oI°fð?F2_x0003_©Uð?É«	¤-ñ?ÐOñ_x0005__x001E_ò?ôÇ_x0010_3ó?-}_x0005__x001E_Îð?Èbß?2_x0017_ó?6P¿ãð?e_x0012_3v_x000E_ñ?R_x0006_÷wô_x000B_ñ?êwX_x001D_úð?ÎôK¼óªð?p_x0005_©àì ð?|àùD7ð?a_x001D_É,ð?ÉXÿäÀhð?upïÀ3ñ?_x001D__x0013_:GÖ2ñ?ÇÖ_x001C_wF7ò?+ÎûðËÏñ?°_x0014_ê'4Sñ?&lt;lT'ñ?æ3úSËð?Ä£Fw÷ð?$ÀK,Oð?+_x001C_Üc_+ñ?Ç6	À5ñ??¥ó'ºð?zº_x000C_~éñ?_x0005__x0006__x0007_ög¢ð?_x0008_¯¼g_x0002_õ?ü×Et0îñ?{ÍAª¬ñ?æø!W{Øð?_x0016_&gt;t_x000F_)Õð?^¬ýÈÌö?U¹Õ_x0018_ÒÓò?N_x000F_vßûñ?¢3_x001D_oVñ?ôIùù[ð?%~ø_x0002_8ð?:_x001D_°ÕÚñ?þÊÚ¸J_x0003_ñ?áO00%sñ?ôUîRxøð?:öÇÕëNô?_x000C_XL:Ëð?èÐ*§ü¤ð?_x0004_ps9]uð?_x0002_9þf1kò?Óc)[¥ð?º*ñhÞó?Q»A5_x0005_ñ?dBvHöñ?Dz³ÿ`ð?z¨_x0019_Ôwð?aoÜà_x0007_Vó?çj´ð?Ãt{_x0001_eð?uM:Þoñ?ý8_x0001_H_x0001__x0007_ùð?ÝlÇ9Üòð?;W-4A ð?U¥gpb4ò?}×»¾¼Þñ?¡_x0018_$Ò\Uò?ÆbÔ/ñ?V5ÎYþð?#ÍGÎ¶'ó?£.Ò_x0003_Õð?¢_x0016_ASñ?jå£ICað?3#_x0003_½Ü¼ð?Öþ_x0010_ö¯Xð?³_x0002__x0010_ÿVþð?_Á¿ègð?_x000F_ P1_x0018_Kò?Ý2#eOUñ?éIË&amp;_x001B_ò?oLtFgìð?_x000D__x0011_2+õUð?) 6_x001F__x001C_âó?êÑ_x0007_5Ã×ñ?@èÒ+©¯ñ?{_x0010_¦_x000E_)ò?_x001A_=_x0002_ä_x0018_ò?]'&amp;'ñ??&lt;H_x0005_aªò?®_x0006_·Ñqó?²_x0004_ô?Ë2jåò?ç|_x0013_m_x000D_õ?_x0001__x0003__x0001_Éný_x0012_ñ?ª_x001F_&amp;bviñ?_x001A_¿_x0015_dñ?ÂÖNí_x0001_¹ð?¨4nÌïð?"Â8gjð?g _x0007_ök3ñ?Ö¥_x0007_àKäð?60Mgëñ?®Z7Ôlñ?_x001F_Ò_x0004_qò?(_x001C_lãwò?_x0003_^"Vb¸ð?!,_x000C_Òð?»	ïñ?Ì_x001C_ç?ð?U}={°zñ?_x0006_æ|Ññ?_x0015_G_x001D_4¢ñ?ø$_x000D_sHzð?pðÎ`4ô?¶=¯ãð?j_x000F_d[¡¹ð?çbe*Ðíñ?_x0002_RÆôó?Õ3_x001C_ñ?~ÎÒð?¨£sØ~ð?_x0001_Ó£A_x0005_1ð?9ÏÌÈÈô?Ír»xpñ?¤Z4_x001A__x0001__x0003_ÃKñ?_x0010_ùÀ_x001D_9±ò?Nx;Ó%¥ð?³_x0018_W´â[ð?_x0014__x0018__x0011_z_x0019_ñ?÷C)qråð?_x0002_«#(YKð?âs_x001F_ùKPò?=ø_x001C__x0004_&gt;õ?´ª.û&lt;ð?»1t'Cð?·Û¦áã_x001E_ñ?ð£?vBõ?oÉ¨ñ?I¹Wmûñ?xî$²ð?rË'uJð?XÆ_x0007_Ñð?ÓÀ_x001E_{Rð?*þp\õó?ÞðOó?×JóÒûð?è_x0002_¬uÙeð?_x001C_ÙQÎñ?¾13õð?7A/*ä§ð?H±2S_x001F_ó?Kñ?/0eCð?Ñ¼Ô·þ=ð?¥9I_x0006_ûð?LAûÂ_x0016_ñ?_x0001__x0002__x0007_@×º_x000E_ó?_x0015_C©DfÙð?#ÐÁ&gt;³Dó?¹'ið?0GGyô?¥_x0005_sKñ?R&amp;¿ÐdQñ?]&gt;ÎÝåð?@¼_x001B_xy_x001D_ñ?|Z9ØR£ò?¿`!²ò?îè×4_x0002__x0006_ó?©`î«áMò? JßfI¨ð?^Ûe7Õð?ß~_x0015_Ê©_x0017_ò?À}ù³ò?BÚ°;®ñ?_x0014_Ñ]Ûò?{_x000C_à^X»ð?N;7_x001D_*ð??Û_x0007_ØÐð?:|ÊÊ®ð?U_x0015_Oü£Áð?Ï	tCN_x0008_ó?_x0016_.Æ&lt;{4ð?Ï$îÝKñ?W_x0006_Z´ñ?³Éý_x0007_#ò?ø_x0006_×h_x001C_ò?_x0012_	ðæÖ:ò?­µ_x0006__x0007__x0010_ñ?òi½å5ð?Fº±éð?X_x000C__x0002_é-_x0005_ñ?o®%T«ð?_x0003_qf}^ð?_x0014_	Éo[ð?+_x0011_QbÜ®ð?_x0012_"C;}ñ?{»L£_x0014_ñ?]ë¼Nð?_x0001_Ç3.L@ñ?£[WGf_x0003_ñ?TåÀXîÖð?ú_x0004_6_x001E_=ñ?#N_x0017_pjóñ?b (TÇºð?:V\\ð?±M3^åð?yÚ1TÜð?mF#Æ3Ãñ?|Så4_x0013_ïñ?3ú7Bñ?¢äüj_x0007_ò?ygÛçisð?_x0006__x0003_gä=Ûð?këO®­¼ð? ¼T©_x0013_dð?µFÒáð?_x0012_BÀ_x0018__x0011_ñ?Ú¤ó_x0004_ó?_x000D__x0013_Ì_x0005_Cñ?_x0004__x0005_Pü§ÖÙ&amp;ó?_x0005_ã_x0017_êð?_x0007_Þ|Ð_x0002_sð?i_x0003_åtð?§¸_x000C_Àð?Ûßð?ºÒá+ò?W¾RQi_x0014_ñ?BÃG$´ñ?ôÞ M_x0012_Rñ?4CÕ1ò?Pù©iñ?nBN.iCö?zÃýÞõð?¬¶ìTÜ_x001F_÷?kWj*oOñ?_x001F_~ÝM·®ð?x×Àÿ]ñ?_x001A_È»I®uð?A¶þ¤²ð?}R8Àp5ò?N;Ùb]ð? ±5)'û?&amp;îûßã`ð?x_x001E_QÛ¬åð?_x0013_g¢Éñ?ßvQzñ?ý_x001C_ò©g_x001F_ò?$%ðò?B_x000F_7ûr¿ð? ÓP.l;ñ?»é_x0001__x001C__x0002__x0003_$¼ð?^éÀþð?â_x0007_~ÿð?	_x0011_SdÖ_x001B_ñ?°uàmð?Î_x0012_qÀ¸#ñ?ÛþëÃa÷ð?_x001D_/qKpPñ?U¼K;r!ð?OÅ_x0008_ñ?_x0007_æ$;Òñ?ÝÑ_x0016_é5ò?_x001D_k {ð?._x0011_Ìýô¯ð?e¥Sð;=ð?#Ã_x0016__x000C_²ñ?5 Læj¾ó?,m¸_x0011_ÿcò?_x0003_RT]Eó?´À:àKó?&gt;iäÊñ?E_x0005__x001C__x001B_d³ñ?ç¼ iÊð?Ã_x000D_"+ý_x0018_ñ?_x0012_þßü`ó?Õ_x000B_È1ûò?Ý_x0008_qBº\ð?c_x0001_¯áv_x0012_ñ?1,¡5ÈÙð?Ì$&gt;Ç|ò??¤+Ô½ñ?)2_x0015_ð?_x0001__x0004_¶z¬!+ñ?»_x000C__x0006_©Äð?sf'_x001C_(ò?Z_x000E_1F/ó?BÈeÉë{ð?¢dji!_x0002_ñ?(I_x0013__x0003_Ç_x000B_ñ?7ÓÐkì¶ð?ªôó_x0002__x0011_ñ?_x001B_´KÞùð?ßxÜìi&amp;ñ?Þ²f¶Ì%ò?Èw_x001E_;Uó?hMö0_x0015_ð?Ù°Ñëk_x001C_ñ?_x000C_b}Jãð?_x0018_u_x0011_ÞÙÏð?:¦åy©ð?Rá²¥ ëó?ò_x0004_Þíñ?[É¿z^Rð?Z/~_x0017_ñ?Ý_x0006_¶_x0018_óð?_x0019__x000E__x0004_IÿÍð?*êxÚÿñ?¶_x001B_9Ãgð?ÀÜFâ`ñ?ByÝ#&lt;ó?_x0014_#uµÚrö?î°Úì]ð?õïSj¨_x000E_ù?½¦_x0003__x0002__x0004_Ùæñ?Rw,Ë-ñ?_x001A__x0007_Ri_x000D_ô?_x0005__x0004_4ÎXð?ðpßeÃõ?\oM_x001F__x0016_!ñ?ÿ_x0006_Lº©Ïð?f iÅañ?6DVóð?wíÇ²¹ò?ó¬_x001B_ñ?_x001F__x0016_ÄYeeð?_x000D_ëî£e(ò?¹ 'âLñ?_x0013__­ð?M8ÜuØñ?ÍË_x0012_&gt;C¸ð?ã__x0017_}Íñ?êÍ,ð§gð?å®_x0001_¬bMð?A¸8ÏA)ò?:ï_ù±¥ð?ìÜtý¼tð?EN]þò?&gt;r_x001D_ïQð?¬TÙò?&lt;BB*°ð?gÑ·æ_x0003_ò?_x0001_¢_x0007_w_x000F_½ò?TbMíËñ?p_x0001_r6rð?ðU!_x0016_ô?_x0004__x0006_¹_x001A_"5©_x001E_ñ?+ý Weð?ô8Ö©«ð?zQÅÝ{çñ?ä\vHeó?F$Y?Tð?R¶lº:ñ?Àw_x0011_)¯ð?M[sÔð?­7_x000B__x001C_èð?åGÒÒÎð?¨nÁ_x000E_Ômð?@PM¥£ð?_x0008_« _x000B_ûð?|/i;Ôð?w£Ûã±Öñ?Í_x0003__x0013_òÏ_x0001_ó?_x0002_» _x0001_i_x000B_ñ?àS¸©&gt;\ò?v2Ëh!ó?»y»8_x0004_ð?§õ_x0003_rð?ðV/·ôÎð?_x0005_Ê©(¿ð?_x0012__x001A_²¦ð?_x0005__x000B__x001F_TçÊð?,ü¿&lt;ñ?[f_x0007_ñ?©hÌhð?,Öjú¡pð?L óâèñ?e_x001B_¥³_x0002__x0003_9xó?5Åÿ%Jð?±ñ1m¦Ìð?ÖïéöÊð?¶½ÿ½Óð?_x0013_ãìª;øñ?Úï~Ywñ?výmtÄËð?i*º4rò?sùôo&amp;ò?ïOræ_x0007_&amp;ñ?@Ó*ñ?_x000B_àË§©	ñ?·M£-®qð?,3&gt;4Úßñ?µ:ÞÈOð?@|ypäVð?ð´_x0015_~Êúô?`_x0001_÷_x0017_Uô?òÍ¯H£eð?_x0014_²kªÑ_x001A_ö?Çf_x0014_E*¸ñ?ÛÞ=)¥[ð?\]U.¤ð?j_x001A_e÷\ò?Jr8*ò?\2µLîð?¾sOs=ð?y$&gt;ú&lt;ð?_¼doið?°_x001F_,öò?éi_x0003_þð?_x0002__x0003_ë_x0017_Ü¾&gt;ð?TÐÍ¢ä¸ð?ûûD_x001A_bð?vzìÓùó?&amp;¸_x000B_vÅ&lt;ð?Ç_x001C_Æ1_x0008_Æ÷?6_x0004_VJNÎð?ûS#­Ëò?®_x0016__x0019_£ñ?ÒT÷_x0002_\ò?¦­ªU!ñ?¯±¨ÓÈñ?oÅ?Rð?*O D_x0001_3ð?²%©_x001F_°ñ?¤¼ w_x0006_Mð?îíÿ¤\Æó?ãúJ¬_x001C_Üð?FÓ_x001E_¿_x001E_ãð?ÆP_x000C_M8bñ?ÚSp_x0015__x000D_ñ?{_x001A_¶È_x0006_Kñ?¬Kì_x0017_«ò?Aî«_x0017_Rºð?Oå7`Þð?lÂþÜÄûð?ëG_x000F_Ca_x0006_ò?H=½(âíð?[äM!9Ãñ?ÖLrað?ä_x000D_Ußñ?Ñ_x000B_Á_x0001__x0002__x0016_9ñ?_x0010_èYaKõð?ÏHÍck_x000C_ñ?%¬raò?z2A%ÜYð?[ªßÔ=ñ?U_x0017__x0006_Ñ"¬ð?(mÑ·ñ?¸_x0017_Ø½ÏÀñ?aË¿Bð?4¶_x0002_l[ñ?)P_x0010_¦Hlð??ôq(ð?(Á_x001C_»J_x000F_ð?_x0015_j ¨üð?a¹;³h¡ö?_x0004_Þì&lt;«ð?_x0017_þøð*ð?ì_x0003_Ñ?Ø9ð?C3éO)ð?byÁ¨¾_x0006_ñ?_x001E_TZÕSð?óí=ñ?Òù ñ?uÂ5éFØð?î_x0018_õíóËð?l.Çèâ£ð?Q&amp;_x000F_Àð?©èi&amp;ñ?È&lt;|fñò?óÛ~¶	Ìð?xj=ë âö?_x0001__x0002_Ý_x0002_ñ½?_x000B_ó?_x0003_-Iàð?Cè69¾Âò?E¡ßLð?	_x0001_÷ÒCñ?cîAÐujò?'Fãbtõ?ù°Õâþð?=sÜ&gt;[ð?·_x0003_L¤_x000C_Qð?ÇC_x0003__x001C_sò?À:Øö1ð?x2ÆÍ¨ñ?{u&amp;_x001B_nò?_ØdIPð?S,åk)Ïð?´Ì°'ÈUð?8XýUpoñ?÷qÇað?"§c'ð?|ö¨¦¡çð?_x001C_-É_x001A_å¦ð?9R9_x0015_K_x0015_ñ?¡©Ý_x0008_Ý3ñ?ò|_x0011_ÕVð?$þ®üñ]õ?"Âæ]Eò?£íÿ½_x0010_¨ñ?{j_x0003_æWð?C_x001E_q_x0004_kßð?¶÷ð?_x0008_J_x001E__x0005__x0006_¥ô?§_x000E_÷ ã/ñ?PövrP×ñ?°_x000F_\Vñ?	]:¿ñ?Ê&gt;_x0015_yí¿ò?ÒêwnFhð?´_x0008__x0011__x0011_ò?2yÍuªð?JÝÖ7_x0003_ñ?2m{±_x0002_ýð?¶¬qÐ\¿ñ?´åy}_x0005_éñ?_x0001_æ@O{ð?S¹~§Gñ?`ÛN_x0007_ó?wª[ð?&gt;/ÉÕm°ð?ül÷±_x000C_Ôñ?Ü»=_x0004_Eùð?G¸,wYð?ÃïîÒuó?&gt;âÒ_x000E_÷?þ¿ç%ñ?Â3ûfó?l4£Û_x000D_ð?×É´_x000E_ìð?_x001B_Q_x000C_Ë(§ð?ì¼5_x001E_®_x0002_ò?«Qü_x0014_C¶ð?ÄÛpY2ð?¾ù_x000F__x0013__x0010_Iñ?_x0002__x0003_8­Â:æÞò?_y²×Âéò?ê*«üÈð?__x001E__x0005_ËxRò?iÚi_x0004_vñ?¶_x0016_Mø&amp;_x0011_ñ?	÷³³|µð?Mü_x0010_iÛð?^õù~2Rñ?_x0016_~ÆR\ð?kÙäx_x0005_Uñ?qÊi_x0008_ùsò?ÉB_x0002_åñ?ê:ù`6ñ?u2é¯×ð?s	¬ËÊÇñ?Ê_x0001_{±:tð?71dDôð?½ÖéÚ_x0012__x0007_ó?ÇC0 ô?½tUãið?_x0008_f0Yvð?\öÝ"_x0004_ô?fç_x0013_è&amp;ñ?_x0007_2QhÞ ñ?åû#rñ?ñ¹3Gvmò?ë_x000C_^ø,rð?àÖÏZñÎð?mçØÿBò?TqÖÑð?L_x0011_¦_x0002__x0004__x0013_Wð?CD.6Bò?Ì«Z[÷?&lt;ÃËBr1ó?ùî1ð?B_0_x0007_`îò?ãÞcÕvhñ?Í_x0001__x001D__x0017__x001A_Tð?_x001B_eC0_x0011_Zð?¢_x0016_èÿÍZò?¥8L!õ?¨Ñ#3Nñ?rÙ"Òñ?¤«`_x000B_ÍÓð?Ä__x0010_á²Ãñ?_x000E_ú¹rOð?O+£"{ð?ÄÕáÄ­ô?_x0012__x0010_{j/ñ?îèòÊúð?_x000F_ÅêL_x0010_8ò?Wî¬0ñ?¿Ï³_x0012_pó?½_x001D_jµFâð?~_x0004__x0012_ÖÕèò?KSV&lt;º_x0003_ñ?2_x0012_T_x0015_Þ_x000B_ò?áz"!4Cñ?_x0001_L¶5¿Ló?Ü_x000B_BÐÚð?_x0010_ksòrÔð?þß«·ó?_x0001__x0003_ÐjÆq½ð?_x0017_Uæ_x0017_?ñ?åÜ_x000B_/öBð?ÕÈ&gt;_x001E__x0016_ñ?#£Q~__x0018_ð?­zÂ'R0÷?_x0018_Üg_x0002_ò?îU_x0011_4f§ð?òIÀWñ?_x0015_tÜ}ñ?À{~ò?Ê_x0013_Ð_x0013_}ð?ª¬_x0001_ûð?¼;êÛñ?Vµ_x0008_K¾ù?uL_x0001_ûÀ¥ð?úä_x0014_q43ÿ?_x0004_ñ ¡ð?×iêR­/ñ?PH1®°ð?Wp¢[öò?/hÈ+pð?Ø_x0010_ÝêOjð?«ÐAölfð?×CS¡³xñ?ùæ`®3ñ?Þ­_x0015_¶¨ð?HWK±bð? y¯÷ð?«Ç¶§ô?a=Ê¢_x0016_Oñ?"b¯_x0002__x0003_að?1ÖìÝò?ÓUÃÕð?}±}´­ð?'¶_x0006_ïÑJñ?áòÎëö?"£^´Óð?_x000E_6Ôáwó?¶Ðq'qó?*ë*2wô?_x0002_£{!.¦ñ?J¹d´ð?½¶;³öÈñ?CÀ³_x001E_á(ñ?ï±C ÁÇð?_x0005_.iv_x0016_÷?´Ê°_x0001_íð?@üïý3ñ?écÝ­6ñ?_x0018_æg¸×ð?@8´Z*ûð?ê3öuHÁñ?Ìcð_x001D_ûlð?S}è"d2ð?ý_x000F_eÿð?ß¾_x001D_ÇÈ_x0007_ô?õëñ_àÒñ?ì^(Ï½ð?û½4¦®ð?e*ÜSþÿô?b/.u°ð?²Ô\£7ùò?_x0002__x0006_¬JEÔÿó?§ÝÁ¤ÃÉð?;w&amp;_x0017_ñ?_x0005_pô¹¶;ð?lSX¬_x0014_Áñ?¥§_x001B_Ô$üñ?u2_x000F_mpóð?Íôð?_x0011__x0005_KØð?XÈ¢&gt;Kð?L@_x0018__x0012_öð?&gt;À³¶p_x0010_õ?BOù!	ò?ÀÇ±w¯_x0013_ñ?9%æÐ:ñ?ØP_x0013_6gÚñ?ôÓ_x0008_LYñ?"Êhu.°ò?|fM ´ð?6C ÑI¡ð?÷ÔjJ8¸ô?3»` Oð?óqìá_x0001_Æò?myU¬_x0017_ó?/0êXñ?²\a¡Cñ?,uõ&lt;9ð?¤¾V_x0003_FÈñ?!=æØð?ã3?Étkð?T!E_x0004_¸ºð?_x000F_Êô_x000C__x0001__x0002_î_x0013_ñ?ëú)¦¡_x001C_ñ?³n7ñ?µõx!.ð?_]tÞ[ñ?PÀÒÑð?¬+_x0014_L¡ð?»Íõ9_x0006_ñ?}D_x0007_ýJñ?b_x0005_Iô_x000F_ð?¼Ï3_x0006_³ð?_x001B_%¬l£ð?gú_x0018__x001A_öð?_x0004_@zöà®ñ?$´/g:Fó?G»"8¨Eð?A_x000D_=Q¹Fð?#	,Bð?AÂ	-èð?*5q_x0002_­Áð?Ý[p¼2ñ?Ê?/Å`ò?_x0010_­êí¨ð?_x0001_UÚ8PJñ?Ál©_x0015_Îò?|ßî_x0018_Vñ?_x0019_b.ú²ð?º©	üð?Ä_x001A_9x!_x0004_ó?årà5!pñ?_x001A_Êr»îð?¶ýÐ±«nð?_x0001__x0003_1¼åÖYFð?LxA¨G_x000F_ò?Ð!m-1ñ?©_x0014_ta§.ñ?«wÏ5j_x0016_ñ?Ï_x0018_o¾m±ð?Þ'_x0002_r°9ñ?ú=ïÅ¡ó?×:vw_x0019_xð?ìÒé_x0018_ñ?(_x000C_!@sð?`Lù%füñ?Å7úêëHð?2¶\áÚUñ?wÛOÄòð?!|b_x0005__x0018_Vð?ØO=oe*ñ?MðÄÓXö?ù þIy|ð?Ñ_x000D_îØ^ñ?=)þ[tò?Sû:ð?_x001B__x001C___x001A_ñ?_x0002_|²Oð?_x001F_x5w_x0005_äð?4¦ò?®»þ9ÍÅð?_x0010_ÜâMV&lt;ò?ÊÅ¬:Bð?ê8®PÕ_x0007_ò?ú_x0017_ñR_x001D_ñ?_x0013_f_x0001__x0003_Îô?òR Öûñ?Åd÷_x001F_ðXð?¶_x000E__x001C_9ð?0_x001A_ÙÂjò?z«|ýlò?_x0004_µ*¤ò´ð?¹×_x0018__x0007_ñ?V_x0002_õúZÀð?Ð_x0017_^Z_x0005_þð?È3ªÌPñ?Úº$ÔÆñ?®ý_x0004_È	ñ?TBK_x0015__x0017_[õ?i_x001F_ÇÓ_x0016_ð?_x0006_g_x0004_Áª_x0006_ñ?._x0017_"KD#ñ?Ù\_x0002_)gÌð?tØæ­ð?_x0010_f,&amp;Tð?«7¬ó?×pk%Ëãð?5;=ß}¾ð?wé_x001F_£~ð?sééñ?Å³)wR ñ?_x001B_k&amp;Îð?LóÆ¯Âñ?_x0010__x0005_´a·ò?xÄ_x0001_,åð?_x0002_4=z¹ð?ÒCñ®|ó?_x0001__x0006_òVlB&lt;_ñ?Ó4+Ý_x0004_ïð?Zé_x0005_+¥ð?¿ÄÎ§ð?¬_x0002_é¿ð?À±ajÀð?04´nÐð?Þ¼!,Aöð?}êEòMTñ?xÂr8ð?íFøàð?!YøÅ~¸ñ?ýêÊ«_x0013_ò?Õ_x0016_ÖÁÛð?_x0013_³_x0011_2|ð?â&amp;áU±ð?_x0011_]í_x0019_|ð?ÐÀwññ?QT_x0006_Ú½_x001A_ñ?Æñ_x000C_Hàñ?_x0007_h5½_x0001_.ñ?ä7ÊGSyð?â_x0008_¡ÁÜô?»)Èµñ?¥IãÄïð?_x0004__x0018_Eç`²ñ?hp_x0006_íáð?À_x0019_íº_x0001_ñ?-ÇPBö=ð?~6$¼_x0003__x000E_ò?ùÕ×¥ízð?ÿ%À¬_x0001__x0002_aò?#èM:S­ñ?mDçå#ñ?Ã"Õdø_x0001_ñ?ù_x0013_Jía9ñ?$²¿Ûó?ã¬æ@Xªñ?¤	_x001E_s¨ð?ÿ_x0015_9_x0015_ôÁò?_x000E_TFzn ñ?*vÊ;_x0012_Òð?¢ÿ{£g}ô?ýfÆ\¤ð?uïýyîñ?ØåD_x0019_(ø?_x000C_ñéØ¸~ð?eÁÅð?ßCþgTð?÷_x000F_ÜiÇ_x0013_ð?U_x0008_ÉlÂôñ?màØØ~ó?_x0016_þ§®_x001F_Dð?\_x0004_S`õð?i0?©ñ?0ÍÌªQÔð?_x0010_ÈêÖGHò?v3ÁïÛð?_x000E_|-øð?­__x0018_ª@ð?_x0003_¹LñÎ®ð?¢_x0011_F_x0008_®ð?äx_x0016_@P,ñ?_x0002__x0003__x0001_}t[_x000E_qð?_x000E_WiÏì+ñ?«Yv×YÊð?_x000D_YàxÍð?\d¹ñ?4Y¸_x0019_að?,?kVêtð?ª|_x000E_Òp[ô?SwÌå·_x0003_ó?iå0·ñ?_x0018_\xò_x0012_ò?ì_x0004_;_x0002__x0006_°ó?ð¹Ä¸%ñ?tËHñ?ÌÕCÿ¯ð?­¶ÛáYèð?¨T_x0011_ô?È_x000B_&gt;_x001F_b_x0005_ñ?ÃMÑófð?ðÛrzð?y_x001C_0¸Qð?¨zØ?_x0004_	ñ?0í_x000E_Âø8ñ?Gìj°+ð?mølë|Fñ?¯_x0010_"_x000D_ÿð?N_x0002_±_x0012__x000F_ñ?c)_x0012_û¼µú?©oÔÜÌð?ýäÏÀfð?6aØS_x0007_·ð?ïþ@_x0001__x0002_ùð?ª9[gAIñ?yÕ6ðé_x001E_õ?_x0008_î_x000C_ö¦ð?ê7s=ò?ø_x000B__x0019_Ç&amp;ò?_x0006_ÕÝ2æô?_x0014_tÆ_x0011_àHò?Þl1u³ð?T#±/_x001B_tð?æC_x0016_§&amp;ñ?¯_x0011_øT0¶ñ?¾¬:_x0001_íò?)8&amp;_x000F_âð?âÂRð?FýÁÃð?@ÿd_¿#ð?ªKð?³Jr²°ö?/_x001D_Ì_Âð?µ_x0007_¾æð?Ó#_x001A_q«ð?ÜcT _x001F__x0014_ò?[BZ_x001A_*ñ?©í¤Øtò?_x0010_¬_x0019_¬cñ?v_x000E_ò+Èñ?ägtÁêHó?7ÅP¦SÝð?âWR0Qñ?_x0016_A_x0018_4sð?ÃyåU#ªð?_x0002__x0003_k½_x000F_nó?O_x0016_f	_x0007_ñ?_x0017__x0005__x0006_Æò_x0016_ñ?ÏSâ5úñ?$Êâòñ?_x000F_n&lt;&amp;"iø?Á3è:í´ð?_x0005_ÍN_x000D_¸Bó?ýL,ÇFô?l_x0016_"¢²'ñ?SîyõÝÅð?ëG_x001D_Åñ?duô_x0012_añ?³Å{ñ?_x0005_Ê¡_x0001_àð?n©_x0013__x0005_&amp;_x000E_ñ?·B_x0002_g¥_x001F_ñ?Rí_×Qöñ?Îü;l_x0007_ó?@~0S±Õð?LB4(ñ?eC¹_x0014_¢Lð?_x0005_q3;åuò?ªÝa¼ñ?Í_x0007_¯æð?aàÂ§ëð?_x000D_Gé­Ë&gt;ñ?Îq_x0017_î_x000F_òð?_x0014_,_x0010_Á)Aó?bí_x0002_	ßÕð?GDÖböó?Æ°F{_x0001__x0002_ªâð?ýkæ_x0005_­ð?gÆjû?DÜQ¾ò?Ù_x0005_x»ð?ÜwbV ð?½w&lt;Á_x001B_ð?¡Ø2ð?m_x0013_sÁøKñ?Æë,RFñ?Q=Y/¢ð?+?â_x0003_-¬ð?,ÿ/ð?Fxø¹ð?`·kø¨ò?#e_x0006_Ônð?¶ÌÁ"Ïað?í1·_x000C_2nò?²n]_x0014_«rð?¸fÖ|ð?`t2?_x0014_Ëñ?§c´Þ2Âð?T¸w@|ò?¿_x001B__x0005_4ò?,0_x0008_äEñ?¦uÙÏEð?öeÁ_x0015_îñ?ð_x0017_Ã$ñð?­@¨]×ò?_x000F_vut%ð?F»°·_x000F_yð?ãÂ_gNó?_x0001__x0002_YÅ9_x0018__x000F_{ñ?òÜÓ$ô?ô»d]0ñ?_x0012_8m\ð?^ÈÞ_x0016_ñ?ÌÊ¦ß]ð?$_x0016_¡Ý_ð?õ_x0019_£Ó¤¤ð?D_x000D_¿&amp;ô?B_x001E__x0002_àÞ-ð?MfþØEð?S±](t5ñ?:1ñª,çð?Oy"²xÕò?ØØïÀñð?ë¬ªÒ·_x0010_ñ?VqôA°Âð?_x001D_ãV_x0002_¿ñ?K°s÷û?_x001E__x001E__x0007_Úøñ?_x0002_¯d¥Ïð?1_x0012_Ç\Lð?5¬èo$ñ?¨Èa­Úüð?îë°]Dò?,_x0003_b_x0018_óó?^_x000C_£¬G.ð?ËÔÞ¹ð?_x0008_¨¡ï_x0010_ó?Ö_x001A__x0015_Ë:òñ?óí$_x0003_hëð?[_x001B_p_x0003__x0006_6Ëð?ÌÂqo¶ò?_x0007_ºÓ}X»ñ?#k_x0004_5ð?K_x0007_	_x0008_pð?kD_x000F_Sânð?îcvqhð?»2_x000B_=opð?_x0007_J²òÚð?_x000E_hp°^lñ?ñ_x0014_ñ?C³ð?_x0003_=ÁÓNbñ?_x0004__x0005_+P_x000B_ô?u_x000B_¹%Ùñ?°ã_x000C_Ilñ?Æ^_x0017__x0001_Ý_x0002_ñ?Øx_x0006__x001E_èTð?o¼EN|ð?Óz_x000D_íOó?N_x0011_ìKàgð?e_×_x000D_ð?/óÉª@gó?X_x0018_¯²dþñ??¸HB=ñ?@`Ô°Âíð?{_x0006_Rð?Óø-1¡fð?~_x000D_¾öEñ?C[_x0001_þ_x001E_ ð?pxÚ W¨ñ?¥8µ¸%_x0001_ò?4	Î_x0016_3ò?_x0002__x0003_¹âã¦ò?E	?_x0001_«öð?Ä_x0006__x0014_ÔµÌð?5"Kñ?ýåc_x0010_3ð?Ð¨_x0004_ü¼ûö?Ö%;_x0013_0_x000B_ñ?rìL_x0002_~Æð?'_x0002_{^µÛð?¶â]òÇð?âw·.ð?÷;ö_x001B_:¯ð?¡_x000C_#_x0018_ë_x0011_ð?Ëf·´ÙKò?XOÕ#%{ñ?0_x001B__x000F_ñ?´_x0004__x001C_,À_x000C_ñ?v­7C×ð?fÂuÔeð?ÍÝ_x001E_wËñ?»2Ú3Ì_x0011_ñ?ÜzÜ_x0014_Vêð?}a_x0006__x0015_äñ?éiãÇùÔð?_x000F__x001C_©Åð?ßÑ¾_x0016_Añ?ÊÐÛ±½ð?c¦±=¥ñ?_x001B_(«ÐÉjð?Á_x000C_+³BÊð?d×éWæµñ?_x0002_üÕ½_x0003__x0007_Øúð?¸}_x0015_øçð?_x000C_¦_x001D_áÁñ?ñÜ8Æð?°HgO_x0018_ñ?gøBÛZµò?_x001B_þÓwñ?_x0019_Ëô5Üò?Ì*0$_x0019_ò?zîP}ð?_x000E__x0003_d_x0001_fò?D_x000C_ÆJUûð?ð_x001A_Z,A4ñ?÷ÿMsñ?ðuG&lt;ô?@µéô?[je:éïñ?rbço9ió?_x0014__x0012_&lt;K_x0005_Pò??ÃöÖgÑð?·Ö_x0007_W"ñ?za óË«ð?_x0014_ã_x0019__x001A__x001E_»ð?û»j_x000B__x0015_ð?Ä_x0015_@3Pð?ÆÏ_x000B_ì¯Oñ?c_x0006_Wmöð?ñ_x0004_"Ò©ð?%Ä9'4ñ?Ð~_x0006_Di_x001B_ó?_x0002_o_x0002__x001F_Ü_x001D_ñ?h	_x0007_ÐÌÔñ?_x0001__x0003_å+_x0006__x0015_`Jð?­añ8Hñ?)Mìþdñ?´_x000D_vñ?°&lt;Y¡{÷?&amp;5T_x0011__x0006_ñ?5cÛÐ*Að?B8_x0007__x0015_Âð?ãy_x0012_éÉ_x0006_ó?âÁf´bìñ?Kd½&gt;¡tñ?4_x0010_xY6õ?À° K¶ñ?ð|9Ï¢ð?üJ_x0002_Fïñ?Ö_x0019_·Åñ?_x0015_|Æ~_x0016_ð?ðVÛÒ»Ùð?CWÀ©ñ?½å_x0014_¼_x0014_äò?®Ú$oñ?_x0018_Á}_x001F_ãð?_x0013_bÉú8Yð?x"_x001E_7n§ñ?_x000F_àq0Éöð?þ_x0010__x0013_yqð?_x001E_ÎÜÖô?_x0014__x001D_bð?%Î£â6èñ?¡/mð(_x0011_ó?]ß$_x0019_.ò?þ§me_x0002__x0007_7ð?G_x0005__x0003__x000F_ðð?2»º_x000B_nð?+PÎ5Nmñ?çYx#ð?1ÿiYùð?©öI¸´ð?)Ú¿£ð?_x0006_´:m%_x0002_ó?µëÀçF_x001E_ñ?hÄ¹Ñj_x0001_ñ?Î_x000D_T¨Iñ?gÇåãð?9nAÒTrñ?×E7wòÖò?KÈozõ+ð?9®!ì¬ð?_x001B_ò:å®gò?_x0001__x0013_Å©6	ò?·_x001A__x0011_ã&amp;ð?©í_x0004_&lt;âð?@ÔÍ_x0015_ó?µ²ý_x0010_&lt;6ó?mÄ"Ò&lt;Ùð?_x001F__x000F_ë³§õ?õ÷â_x001F_O&amp;_x0003_@ñ¦ÜLò?oüÇôüyð?Q{àá9ñ?`Vä_x0016_&lt;ºñ??	B&amp;ñ?¦¨_x0015_e_x000E_hñ?_x0002__x0003_R_x0001_©AùÛñ?ª^âàè&lt;ð?aç_x000B_^Çð?\¤½ußÑð?ú × üð?Xª_x001E_4 Áò?4Åä/¦½ñ?W_x0012_éá_x000C_]ð?»_x0003__x000B__x001E_\ð?+_x0008__x000E_Vúð?¢9Ecàñ?¿ª{BÖýð?¬À,d³ó?·ÌüÜ«ð?lÎ øò?÷ï_x000C_Gtñ?g·ýE+ñ?Æ|µÓÈð?hÁFÝð?ª»ùæð?_x000D_,ï}íËò?MQ_x000B_M#æð?Á×_x0011_W}9ð?mzr»ð?:Cx&lt;vò?_x001A_|_x0002_Ãoô?)?5R¢ñ?Ëa­íð?ú¿æ¶¨æð?_x001D_Ã _x0013__x0017_Ïð?eOWkÎð?_x0012_DÂ_x0001__x0002_= ö?:Öè_x000B_;üð?áõÿ)ò?_x0012_÷®,¬ñ?)Î5~Ú½ñ?XüÛÇûð?Á°_x001D_Ah_x0001_@E]*w·ð?_x0008__x0013_g»C_x001E_ñ?Áö,ÞT6ð?òa«tbð?û{¡¦8ð?Õ_x0013_S_x0011_¿ð?ô_x0006_Ublð?y'_x000F__x0014_%gñ?û{QOÅð?8~ö¼_x0004_ó?¿¹Iº_x0017_2ñ?üºÌÔ*³õ?··_x001F_tZð?õ¿õ"4ò?_x0005_vÒªÑ"ñ?_x0019_dõÌÉ_x001C_ñ?_x0019_^ÀoØ@ñ?²_x0013__x001C_3ã_x0008_ò?Ý¹¬#Ôzñ?N&amp;c2á¨ð?q|9½ìð?/ÄÏï\xð?ºÞÆGsô?2µ§Ê(ýñ?;FÊ&amp;_x0010_ñ?_x0002__x0004_ä\µ¨@êõ?õöÉèiUñ?Ý_x0003_ôñ?ýS»_x000F_£Æò?@Äù9û­ð?v²éÐ`ð?ÅTµ_x0002_&lt;_x0013_ñ?7%_x0003_%_x000D_ò?Zß¶(Óñ?¤W=Ål(ñ?_x000D_69@Ä)ð?4"cc_x0001_áð?_x000C_¼DNLð?_x0007__x001A_#¢ð?o Ó0ãñ?È½»¬_x001C_ò?Ä¹í_x0006_«ð?_x0012_u.ä~ñ?/H_x0013_1¹ð?k9d_ð?´@/É­ñ?¢Éà$Î4ñ?9_x001F_Ùç_x0016_ò?f_x001A_3àb}ñ?©-_x0005_;åô?ÊÅ_x0017_qjð?â_x001E__x0003_æ»ó?©ª×&amp;|ñ?^¹¡ì¯Ëõ?L:_x000E_HÂ_x0006_õ?	_x0019_ãÇ ó?U_x0004__x0003__x0004_ÁÈð?k¥6hw_x0007_ò?_x001D_é»U½ð?ºÍzÅ3_x0012_ñ?__x0014_=½Þð?C}_x000D__x0002_ëð?³ìNÂ_x001B_0ó?lsò_x000F_ð?_x0018_&amp;í¦ñ?_x001B_fVÌ&gt;ìñ?kS{]_x0019_ñ?|_x0004_;8&lt;ßô?£ËôÊ¿(ð?w_x0011_þÎ+bð?,Ñ:¾ñ?®i¥÷Èð?¥_x000F_:Ç«£ð?_x001A_9|&gt;ñ?{Év§·_x0004_ñ?¼_x001B_$L)Âñ?úmø	_x0004_iñ?@Èñ"cð?_x001B_ee-b3ð?îÍwÙÑð?jUÆ¬qñ?&lt;íáÙÐ»ò?_x000D_û¡R_x0008_mð?ß[_x0013_]6_x0001_ñ?_x001A_Û¹ð?8ê{ñ?­¨ÚBeAò?.J_x001C__x001D_ñ?_x0001__x0002__x001E_2Î_x0014_ÿað?l_x0010_?_x0016_Lñ?¶_x000B_½¥nò?º¨Q¶õð?öZûhØò?)®_x001F__x0006_·Sð?k!6¸'7ñ?_x0003_YW¨ò?49ÂÔ_x0002_ñ?I~5ÙJð?iénæ·|ð?¿W¸_x0015_ÅQñ?_x001F_JÖD$ð?¸_x000D_ýuð?Å4»³}ð?½ÐÂïóøð?öCkìÂð?Li2S7ó?&gt;'ç8í·ð?ñï¤_x000C_#Zð?z3«ð?²@Ý¶Xoð?!JG3ññ?«Ý`Âõñ?_x0006_;ë/s;ò?z7_x0002_Ùð?"Rð}¾Õò?_x001E_{WC¹ð?ø_x000F_¤ÏØñ?9Ô®úPð?{©!ÚmMñ?ÄCÇ¤_x0002__x0005_?1ð?_x0010_/_x000B_\ÙÅñ? Î¿¼twð?ü¦CoOò?_x0005_Mw_x0015_Wñ?cgÊç_x0015_ñ?ô!²_x0002__x0008_{ð?_x000D_rÆ6ôJó?_x0004_ÿ_x000D_7Þò?I_x0001_©Óxô?¼IíPñ?7)ÜÏYãð?\!É_x0010_Ãð?iv}6ð?ÑM_x0011_ºj`ñ?Ò|D¯,_x0003_ó?÷)øôÅìð?_x001C_Hv_x0002_rð?Ý^_x000E_fkð?´_x001C_Lþ_x000B_»ñ?9¨Öà'ñ?ú_x000B_ú¡¬´ñ?=´¡Oñ?_x0012__x0005_»ÑKð?k#úø^Kò?{_x0001_f";ð?©h_x000C_Jò?úÛ ð?gKÄyà²ð?Tp3_x000C_Óô?_x0014_øhxsð?ÑÃºT©0ð?_x0001__x0002_ À|£­ò?ó°ÄTð?_x0004_Á¹dEð?_x000C_@å_x0019_!ò?µPk8_x001D_Nð?@¯_x0015_§_x000B_ò?bXðëõõ?¹bôá "ð?ëQ]Ëð?n8øêñ?ß*¤zqó?_x001F_bú=ñ?¡ðÊ@ñ?'VÜfcò?z'J8õ?y_x0003_ùeð?×_x0005_D-Ôð?_x001E_TB¸xð?Z£é$î×ñ?	wK_x0019_õ?±tÐIeð?Ù/&gt;Ýñ?by_x001F_Êñ?æ_x001B_?y5.ñ?oÕDV_x001C_ñ?_&gt;^WáIñ?V_x0002_WVQð?õ_x0012_µ§òOñ?ªH½á#ð?jlÿ5kð?4ý^ø,ò?¨Ï_x0003__x0004_,³ð?¶_x0016_)eR_x0014_ñ?_x0003_j&lt;\rð?Írq/|ô?dmð?Û_x000B_ìpù_x0002_ò?gÖ_x0012__x0012_æñ?Æ#ÿuð?rH.9,ô?Uh/(öQð?ha×XWñ?µ¯ Ófð?ÕG_x0012_fª½ð?Þs_x000B_ÂHð?V_x000F_]@Éûñ?dÞ¢$ò?ì_x0001_ò_x0017__x001F_oõ?PÈ&lt;_x0012_Dð?bz$áªõ?Z»åôºô?Nê2Thó?s`fãÝð?ùÂ_x0006_+îöð?6kT\jÇñ?XO¬Lïð?ºuLî_x000B__x0014_ô?JX"&gt;ünð?RÛiô÷âò?jin8ò?&lt;Þ8_x000C_ñ?¢«.·O_x000E_ñ?_x000D_$5Ödñ?_x000C__x000D_÷?#+_x0007_÷?®Ö¼_x0012_jð?[í&amp;µvýð?_x000E_`ð?_x0004_6_x0003_oÚð?"ÙtÜ/ùð?P_x0010__x0015__x0010_ò?kPq_x0002_Öð?ø_x0002_ázð?	_x000B_£ò?ñ?®_x0006_L_x001E_¶Yò?_x0004_Ï¾'QÉð?,_x000E_Ï_x000E_ñ?ôÿß'Vð? "9æKZó?_x000C_±0_x001C_ñ?á"|,_x000B_ìð?âÖM10Iô? }_x001F_n_x0005_Ññ?¿Â§õØqð?Nè^j~ñ?òá_x001E_$IGñ?¯kÁ$Øùð?ça®òbó?¡_x0005__x000B_fð?Ãe4ì¸ið?_x0010_O_x0001_óRMð?7_x000F_Y$±Jñ?_x0014__x0007_dÌ_x0010_äð?$)x)pñð?ô$_x0008_¯_x0007_ñ?_x001D_ _x0001__x0003__x0007_Ðò?iy3øÝõ?_x0008_T~ð?R{h/Cò? _x0002__x000E_VÛö?hþRäÅXñ?Ì:»ò?iÂl-á_x0006_ò?&lt;v¤x»6ò?W×zm/ð?	L±_x0005__x0010__x000F_ô?ËÉ_ö½dð?¡àæ?¶±ð?ÙIåð?Ô_x000F_ÚË&gt;Îð?+ÒÌPçð?IÆü'¾ð?ô_x000B_ËÛ¡ò?ápÜgøñ?2X^l°^ó?óv% ñ?ýéM¬_x0008_âñ?@Õê~©ñ?Ço_x0002_Þæsð?q°r|ñhð?È_x000C_Ñ ñ?Bñ¡4_x001E_ùð?ªk-_x000E_ó?_x0019_¤Ù	]ñ?gmYÍ­£ñ?_x0016__x001D_¾r_x0001_Ið?ª"ª`µYð?_x0002__x0003_º,ñ?îtpz¦²ñ?³O®ð?ÿÐ·ñ¡ð?wÈOÜ­Wò?_x0019__x0013_NÓs_x0007_ñ?,Ú_x0014_Ò_x001E_Óð?¢_x0019_»¨Æó?_x000F_ê÷ÎXò?f0¡ñð?Þ_x0005__x0016_Au¼ð?#WQS_x0016_ñ?^_x001A_G_x0004_tÀó?jì_x000E_ð?ê_x0011_m¶|ñ?Èêð_x0004_Kð?+È/ yð?_x001E_m°¬#ò?Bàÿ&amp;Õó?Ôó|ERÍó?í~ÈÍ%ñ?~]½Õ~\ð?ùÕ!9%«ð?o0_x0001_Â¾¾ð?À #C«wñ?xÒ_x001F__x000E_ hð?_x0011_¬_&lt;ñ?ûIÜü£ýð?äØòþûÏð?÷KýýÑùô?f_x0004_þò?1ð_x001F__x0001__x0002_V÷ó?]~rzÔñ?ãæ¾}ïò?âJ_x0005__x001A_$3ð?Íã4b{ñ?Â¢_x000F_Ìð?V_x001B_Í¥àð?faì»_x001B_ò?èp~@éñ?ÕÓé%5;ñ?¿ùç_x001A__x0002_¢ò?ªÄt5&amp;áø?j)_½¡Bð?¶i£.Yñ?1Û;å7Áð?ûÑöZð?³/©_x0007_oyñ?^vÒ_x0007_e¹ð?¦JFþ_x0016_ñ?_x0010_}*þ_x0012_ñ?_x0010_Ï_x0004_ð?!_x0007_Z³SIð?"_x0013_*B}Ûð?V2N¬ð?:±|PÔ¿ð?-8ýgBhò?âðÆ_x0015_§ñ?ÓX_x0006_"ó?9_x0013_TüÈmñ?Úl$_x001A_EÕð?Qàêû³ò?\z^_x0006_Fhñ?_x0001__x0002_¥4Øñò?çiØYñ?¤¹$_x0014_ìëò?_x000F__x0007_Ù&lt;T/ñ?ÔqH`M©ñ?	{/Û1ñ?T-éð?&gt;á|jdô?,È¡3dHñ?  \ð?_x0019_8)Ûßð?h_x0007_&gt;Y¯§ð?¸ûP_x0012_2ñ?_x0016_#ò&gt;e\ó?þsÿ_x0013_ò?ª_x000F__x0016_Äñ?&amp;dXUZ÷?ZZòvßTð?Úg¯_x000B_üð?}s×Úñ?_x000F_ìúüö.ñ?ºSQ¶_x0003_+ñ?æ¹â°i_x000E_ò?_x001F__x001D_¯éÙ¶ð?_x0008_¿Y_x000E_µñ?PÍò?ä_x0019_~e~mñ?eç]Ç ýð?õùóTÎ_ò?ï\§úÔó?¦º zîð?v2Ý_x0001__x0003_Zñ?¬'½_x0010_ÛÍð?@¸Õ?lò?Íi¥ç_x0002_ð?vÛpvð?Ù6ô[ñ?_x0013_¨Eû°ð?&gt; dôjþð?ò6gãÐ]ñ? 1_x0005_P_x0013_ñ?y	+·w"ñ?üü_x0004_]Âñ?,õ1ZÄôð?_x000B_ÚÂ©`ð?yÜk(Eò?_x001D_ö_x001B_Hð?AMO&lt;_x0010_ ð?_x001C_þ0¹¡Eò?ÌVqeÝð?h;.¨}ñ?+ÒÓAÄ¡ñ?_x0015_h_x0018_yñ?&lt;½Ìø;üó?_x0003_ïô_x0001_hIò?]&gt;,gð?ò£@_x001F_Iô?_x000C_l_x0017__x0013_]»ó?_x0019__x0013__x0005_|°ð?ð%Õ_x0006_C&lt;ô?sD­xð?±_x0014_;Ö=ó?XÙGÇ*ò?_x0001__x0003_àÛ_x0013_ækìõ?_x0001_&gt;´ëð?_x001E_kkøý5ð?8ÑO+òð?18\s¼èñ?8_x000F_³Oj1ô?@²2èþ}ñ?óII&amp;{Øó?ºÁ_x0006_MZð?_x000F_ÅC¢[Åò?)¡þ"íð?£_x0011_= ¶ð?ì%1Ëð?É&lt;]-Ü,ñ?¼g_x0002_}]'ñ?_x001A_+/äð?GV7T%Úð?tTsñ?V_x000C_^¬g_x001F_ñ?x9X¬Nò?¯¶^öð?'âügzÒð?	áz_x0012_dñ?+Zå_x0008_ñ?Âp~øâó?ÚÈÇL!×ð?à_x000D__x000F_+Öð?_x001D_÷÷s_x0013__x000B_ñ?Ö_x0012_B_x0002__x001F__x0003_ó?_x000E_5&amp;GÀÿõ?Ø©&gt;_x0019_ñ?á_x0003__x0001__x0004_Pô?ü÷5²_x001F__x001F_ð?ø_x001F_ÑõÓð?&lt;[_x001D_ïfIð?_x001B__x001B_r_x0004_¨Ãð?ß9_x001F_$²çñ?HÂ³¦g_x0004_ñ?Í(_x0006_Pfð?2Ý_$Ãïó??Û¹|ð?_x0003__x001A_÷Ûñð?Ó9_x001D__x0015_ÕXð?*cìDð?îæ§¼8Úð?w&amp;/88ð?Ä~_x0016_pà£ò?(øR	wð?¿Ý&lt;n¤ñ?ÞôJ.°óð?¦YTð?+qH_x0017_ð?PZü_x0002_wôð?eòÕ]ñð?Bµ)?ñ?î_x0013_]_x000D_ð?_x000C_ci:añ?B}_x001A_Æþÿð?ü_x0014_;Dèñ?s²g¡`ñ?._x0003_Çõþ$ñ??_x000B_¾ôLð?Ú_x001B_=__x0013_Ëð?_x0001__x0002_·}²IfÕñ?x_x0005_ãnOËñ?h_x0007_{Íqñ?Ù2[&amp;_x000B_ññ?&amp;Hú\5ó?_x0007_6çOåìð?QÈ_x001B__x0012_*wñ?_x001C_Ãçªþð?&amp;oÒÃ_x0011_Íð?Â{_x001A_eð?WcqPâÆð?8gzkð?ÛU¢Gð?&amp;_x0002_Q«eð?À*ü_x000B_õ_x0011_ñ?áÄÐ 5ñ?$i_x0019__x0002_$ð?su&lt;£ëñ?\ï:¢·ñ?6_x000F_¬ õ?ñÌóî"°ñ?_x000B_¦%_x0011_^ð?çw©rñ?{yù_x0015_ºð?_x000B_ðHÕQò?¬ÛÏþÝËð?û_x001F_SfÊñ?_x0010_EËÒåð?g_x0014_/ð?QÄ_¼ñ?Ê^Dl²@ñ?ªÚrL_x0001__x0004_)%ñ?l;½åË¾ö?­_x0008_Ð~øÆð?\Tü7)Øð?m3¾ïGñ?Æ_x001E_¸prñ?íËÏ_x000C_òð?ïz7%Èò?RåÇ£¥Dð?ª0ÛDð??Îåø#{ð?#ÖdØØtó?	/b¡ð?XHÅp_x0002_ò??+Çeð?fwëêÚð?£Zã4ð?@aRjþkó?×gYUfçð?oCzi÷ò?YxM_x0006_éð?_Ôê}ð?£_x0011_sñwð?;&lt;x¸g_x000E_ñ?!^Ò8ó?PèÇÐÁÅð?K&amp;P_x0016_Øð?_x0002_p¿¦«ñ?Æ%§ïð\ñ?*íËè?ñ?uëø¬Ê°ð?»_x0003_C£+ò?_x0001__x0002_F¬+ª­að?«±_x0011_^ü?ÆsÀ»âñ?Ð¼_x0019__x0004__x000B_ñ?=_x0006_éç__x000C_ñ?nJªýð?ÅY»_x0016_~ð?	_=ö_x0008_ñ?ê_x0005_Á#_x000D_ñ?_x0008_¡³B¶ð?-äã$¾6ñ?4Nn-Úð?ÿ¥VÚHÂð??í9ì;}ò?xé_x0011_o9ò?or_x0017_åð?µúÎ_x0013__x0003_ñ?_x001C_'+°vó?m^¸c_x0019_Fð? ¾ÿ¾_x001B_¥ò?=æKÉÅ¬ñ?åãv_x000B__x0013_nð?t0¹¿cð?_x0017_sþðcð?_xôÌ)ñ?T_x0014_½ù¬ð?8â|_x0018_ÓGñ?ÒÞn¼¡ñ?Q_x001F_ä_x001D_vð?»A7&gt;xñ?b­é£Çð?8=Ã_x0017__x0003__x0004_uð?V~r_x0002_÷?úRÖê=Wð?Õï_x0011_WÐ*ñ?G_x001F_0ÊZð?ÁIöq6ñ?B¤Ê_x001A_»kñ?Ä@Îã½ò?Z&gt;Ô±K=õ?ègáúôò?3=@©7+ð?&lt;¦z¨Þrñ?_x0015_Ô_x0011__x001F_®ð?_x0011_jBÁÎöñ?\x`_x0003_ò?ÖuEð?_x001D__x0002_ö¢]ò?Zµ9zEñ?atì_x001B_ò?vÑzað?{îÔð°ð?¤¶_x000D_ÐVñ?ÑOkÍÍ{ð?æ_x0001_YAÅñ?_x0014_6É×_x001A_£ð?²ÁBÝöô?_x001A_üÅ8`ð?U&lt;¼#É[ñ?¬__x0004_2è©ò?_x0010_×¤_x0019_Bð?øíz&gt;¼ð?Ö¶X¬ð?_x0002__x0003_Q-X%_x0006_ð?V_x0015_¼gò¶ó?¡[Ë-#Úó?ïXjÄ£eö?05ÙqÈð?³ÀNr6Üñ?9Ø[9ñ?ZþÝ_x0006_Dù?£÷ ¹1ò?â­©m~Qñ?ÆOÂa¿Íð?qANò?ÇHLÁð?_x0007_Î8T¡åñ?çXGP_x0006_qð?	_x0004_ü_x0016_òÝð?ÿ²Täñ?+p"?Ùºð?Ø_x0002_Ç:úð?:B_x000C__x0016_ñ?Û_x0019_Ó&lt;ö?=í­_x0005_ñ?ýFä_x000E_ñgõ?jµ³÷°Wñ?z_x0003_Áå?[ñ?ïu&lt;º¯ð?vF¯F°ð?ÓT_x0001_Má!ñ?b¼`U¤_x0002_ñ?´/2_x001C_²)ó?±?@ºð?¼â¶_x0003__x0004_:Xñ?_x0003__x0001_%[z§ð?1ãS»µ¦ð?tåIð?Ç÷É:ðó?©DÂzõð?ïp_x000E_'¤ò?X6»ç6ð?|²_x001E_Ãp_x0002_ñ?¦löâK%ñ?AËÆ_x0001_ð?_x0002__x0014_ÑÍÎ_x0002_ó?I\^KIò?~¤÷Ì0ñ?ä´Çò?èw_x000D_ë_x001A_Äõ?d3ðQÄ^ñ?ß_x0006__x0005_ÁC:ò?_x000C_b·GNjñ?¦²¦ÓÓOø?õê×ð?_x001A_´Åæìñ?í¿òëMð?ßÔþ_x001F_Þ¯ð?9Xî_x0015_Â÷?ð{ûrvð?õAâqwÚð?Y_ÃþÛñ?dFKð?_x0017_ÖðQô?W_x0016_ÈÂñ?Dîmp¯vñ?_x0002__x0004_ ú_x0019_á{ò?´^h¬_x001D_ñ?¸ðMå²ið?kÕñ¿ð?~ù¡SAfô?µwuU_x000C_`ð?=(gÑ8ñ?´¸ð/³ãñ?Â_x0013__x001E_/Gð?_x000C_úàÎxyð?9_x001F_ÒN×ð?âú-_x0015_kPð?_x0017_²O_x0007_Òð?úÐ?2ö?øÇôOÏð?o_x0006_{íFñ?_x001E_VWÐMð?³I$ð?§Â=¥Ìñ?äë_x0005__x0017_áñ?EYÖ8!~ð?°ïêú]ð?v)}ÿ«ñ?´k_x0004_þÑIð?é"_x0012_âð?q__x0017_ÈV7ñ?_x0003_]T_x0001_ñ?¶£×w§Ýò?p¾Fhñ?ôë_x001E_u	úñ?Ò¹m&amp;o¢ô?_x0011_ÿ5ê_x0002__x0003_Ïð?ûZj ò?«xÉ&gt;_Jò?S³@-Áªð?@»3¦¿ð?cNmëû_x0017_ò?Üö&amp;WF_x0001_ñ?CÇØ#_x001E_`ð?_x0011__x0007_X¥~ð?_x001A__x000E_\_x000B__x0008_fñ?_x001A__x0013_)ù,ñ?eh_x0008_xõÉð?-i¦_x0012_ªñ?i- Pwð?AFÌ(o%ñ?N±	Ïòyò?V_x0005_Ü7xð?ÌyûÈy?ð? ß¦âiXñ?]/¨¬9ð?Ý\GÐx+ð?:³_x0002_È_x000B_õ?ÔñkCð?Ï_x000D_¸_x0004_cð?6_x0011_n.Jð?_x001E_Åe°nñ?l0ÌÜgñ?Ð&lt;?¥ð?VÝ_x0001_Ç_x0010_ò?|_x001E_Öhmð?Üú_x0002_Àð?£Ã£~Sð?</t>
  </si>
  <si>
    <t>866b8845d96e04b256b35862af80f2ae_x0002__x0004_Ø&amp;Ñû¬_x0008_õ?í$)_x0013_ïð? rÆvTñ?gÔ%k_x0019_ñ?±)-¡Biñ?»»@òð?hf*çé@ø?2Û_x0008_çàð?	íisò?Í¯k¹_x000E_%ñ?±?ç_x0015_ñ?Õä_x0012_ÙÄ_x0018_ñ?Î"úgÒfñ?oNQ\.ñ?_x0001_|e°Üáð?8²¤_x001F_L;ñ?_Dê_x001E_ò?F*öyôð?¿~æFpñ?Îýs'¯÷?g©ä"_x000B_ò?)þYêÌPð?ö±w×_x0003_ñ?_x0007_Âs·{_x0016_ó?RVT6"ñ?®_x000F_ÀP¤ð?b_x0007_ú¶×qò? »ó?ú;ð?KÞ0;]ð?fD	&lt;+_ð?âwúnñ?|[ê]_x0002__x0003_ª]ñ?aT ¸¸ð?{_x000F_°7|_x0001_ó?¿AK}]ó?,nSnÁð?øçÜ4_x0004_ò?õEnÀnZð?9¸_x001A_ùð?Ê+z³Ôñ?hÕ¾ -5ð?ñ&amp;Î ßò?®"¼}Bñ?`_x0007_&amp;Eñ?ÏTnoÊÁð?$\DÓÙað?~x_x0017_íÀñ?b&lt;,J,ò?_x0010_ê14Ý´ñ?¿Ó¥_R_x0017_ñ?õùÅ_x0008_¶ð?sX_x0005_ç¢ð?3&amp;_x0008_7ðò?&gt;üé_x001C_atð?_x000B_oZqáñ?MpE¿"hð?}:D_x001B_çð?¸a_x0015_»Añ?ä^Þ¡mð?ÛG_x001F__x0008_ñ?"&lt;;?¨Üò?9\ùî ð?ìü_x000C__x0001__x0011_Óð?_x0003__x0004__b6iñ?´èU·ñ@ð?,û ð?:uÁÒlñ?F_x0011_t Mý?¸ö_x001A_Éð?¨_x0016_hcÏ_x0008_ñ?+_x0018_ÌN_x000D_ñ?¼é¶#_x0014_ñ?Ú-?a_x0014__x000F_ó?RgóÉ_x0013_jò?_x0002_Ô¨f_x000F_Qõ?D_x0008_í_x0002__x001B_'ò?&gt;¬rn_x001D__x001B_ò?®ïý#Rð?(À¨Û0ãð?)è¸@©ð?c_x0010_ª"$õ?B_x001D_*  sñ?u_x0017_ Ã4^ð?¢%_x0001_}_x0011_ñ?zoL"jô?Kl_x000C_½sð?HTO5e¼ð?ÃL~lpÞñ?è_x001A__x0003_Q«_x000B_ñ?:Ò0"ó?ze¾i_x001D_ð?zÊ|ñ?T_x001D_è)yñ? _x0010_cºÕð?hþay_x0001__x0003_EXð?_d·éyð?)	_x001C_©ð?Æ@ª_x0001_¸ð?4â/ÉMð?_x0001__x0018__x0018_Ëkð?ýªÁTUð?Tñ°_x001E_×ñ?\_x0010_wY~_x0010_ñ?xÚ·4_x001F_óñ?Ù¿F²ñ?_x0019_Æ¤1ûÌð?_x0011_#¡-ó? Õ_x0002_Ë1ïð?þûÖrDð?ª2YÔ7ð?Ôl¶úÜð?_x0016__x001D_ëÙñ?u¯ê	wñ?ì8_x0007_Ãnó?­_3]rºñ?tÁ§ñzÕõ?çKÿÄð?^ªLß_x000F_Pð?þ3Ç_x0005_èð?ý&lt;6©_x0001_ò?ÆÝxñ?&lt;àg3áò?d«PÚ_x0016_nñ?ü¦µµ_x000B_Ýñ?Ññ_x0011_Jxsñ?_x000D_^M4zñ?_x0001__x0002_Ò.¢ÃL ò?ÔÂÒÞð?rXë_x0008_øíð?/ÕôÕÖÎò?u_x0017_Ä4_x001E_ò?_x000D_ÔÁ$÷ð?_x001E_Ú.ì:ð?_x0005_×|_x000F_kûð?\sÀ'¢5ñ?ûT^Ë@Åð?äÓ_x001B_Á6kð?ÅùkS_x0014_ð?Ähäñ©Äô?_x0017_g5Q4Pð?µè¥øÑ¨ð?}1¡Hëó?º*ÜELñ?Fý2_x0004_Jð?JD¶fñ?ü¨±{:_x0017_ñ?ëäªéð?Tlù´Á3õ?]¢÷\_x0013_ò?ó&gt;Ýt#ð?	æp¡	pð?ôê_x0008_c_x001B__x0002_ñ?_x0013_{:ð?/°ÙV_x001F_$ñ?k"õZð@ò?cDY_x0001_g&lt;ð?§õyÁVðð?gQÌ_x0002__x0005__x001A_ñ?®é-_x0005_Gñ?_x0003_DÄ_x0006_lô?f¿ü_x000B_5ð?¿=dç#Rö?Í+1Ö_x0007_¼ñ?_x0011_¹d¾ò?Ô¸±ª_x001B_ñ?_x0015_Ôc#p÷ð?_x001C_¶0,Ôð?.6ì5¿Dò?N{§_x001C_Ùð?u]É°Æð?l÷;áð?_x001E_r³ácð?òÿ|v_x000F_ñ?¬_x0015_bYýð?©µ_x000F__x0005_´ð?ªKi_x0001_ñ?F_x000F_ÃÂ&lt;¾ð?Q2Ú&amp;Ð_x001A_ò?àqú¬bÇð?J"ÏÖñ?`_x001B__x0010_ñ¯õ?«Fª ©ð?õ6°ßyò?ûÅ_x0004_%å¡ð?}¿n_x000C_Xð?Üð&lt;@Â¢ñ?W»`ùÁð?!mÅ&lt;oð?öW_x0008_¤fÛò?_x0002__x0004_ØcÊÃVð?W !Õ{ð?¼_x000C_&amp;_x0018_\xñ?_x0003_måð?j¦(²Sð?Ë­_x000E_u_x0015_/ñ?7Ã_x0006__x0001_Þð?_x000E_,¿Jð?vÈ_x001B__x0011_lð?v»'Ãð?x"z,VÐð?K_x0015_h?µñ?4,UÇð?|x¢$Ìð?â)INÃð?¤b6BgTò?_x001C_.B_x0012__x0005_ñ?Æ[ñÙFð?.d×/Íñ?r¥XÈ¯ð?Ë_x001D_p¶ð?_x000C_8¢(k}õ?üe_x001E_ë{ñ?Þ7Õò1ñ?ûtJ__x0012_ñ?_x0019__x0017_Í8ð?l%ÌMRñ?yÛB¥ö1ñ?Ò$Xáìeñ?É_x0010_2!¹'ö?ÛÛ_x001E_¢ö?:¸_x001C___x0004__x0005_~ð?ã¥Ôò?_x0014__x0001_bCÏð?p?·()[ð?½Pµu_x0004_ó?N6_x001E__x0001_í_x001C_ñ?ß_x0017_NÌð?£hä&lt;æð?_x0011__x001E_ÀB£4ñ?^ó¾Oé¹ñ?.¹G_x0014_ñ?Ja%Óµð?¬H/Vdñ?|z_x0003_¸d_x0010_ò?»kýéð?_x000E_Æ»neðð?^¼£ÜÍ7ñ?ôó§ÿ_x0002_»ð?AKü¹¿Üð?5.né_x000E__x0006_ô?ÜÓû_x0013_ÿò?0_x001B_|x®4ó?À_x0011_¯_x0013_#ð?r¾«Ì".õ?+æÀz@ð?U_x001E_ì¡v¼ò?ÊÜÅ_x000F_ñ?hÌ_x0011__x001C_]¡ð?V_x0013_K_x0012_?Àð?c_x000B_eOÕÊð?q_x0006_|_x000F_ñ?Ev0±ð?_x0006__x0007_$ö_x0014_r5+ò?âô_x0010_äð?Æ_x0001__x0017_H#ó?hØÃýBoð?_x0004_[C:Xó?î_x0001_õ_x000F_Að?_¡Ð)ü_x001D_ô?9²_x0019__x001A__x0002_@&gt;_x0007__x0003_Ýo¢ð?_x000E_Ô¯·¬Úð?gBñ¿ç^ð?%ø_x000C_`Lô?4_x000B_I#Sð?_x000C_&gt;,§_x0015_Íð?¾í§È³ù?­_x0010_v_x0016_zñ?_x0004_ðv_x0007_Sð?ÜtÖdð?_x0006_.gÿ§ ñ?_x0003_3ú_x0006__x0005_xñ?«côfñ?Z÷Ú2_x0006_ñ?Ø¯0taMò?*â9òÉñ?ä04_x0018_Ânñ?ùó&gt;_x0016_tñ?¬_x0003_B¤=ñ?RL{Óñ?ß!9ªsð?\µ_x000C_âÕÇð?à±­§_x000C_:ð?2§_x0003__x0004__x000F__x001E_ñ?_x000C_(¼|§_x001A_ñ?N`R¾Eñ?_yÉÿÜò?ÌË@$$Ýñ?_x000D_âB	ð?_x001A_rF·èýó?¤E_x0001_£-Èð?ï®kh7ð?_x0011_¬;ö?ÞB¢!¢¾ñ? _x0004_!È÷õ?_x001F_¸­³Ûð?h_x0016_©J_x000E_ò?_x0013_ßá¶#_x001C_ô?_x0004__x000F__x000F_¡Eð?`¥Ò¶Øñ?Úí_x0017_lkñ?Á*Õê%¯ñ?_x0003__x0002__x001C_ø?Õlî(*Yð?ªi_x000D_¢]ð?=êèé _x0015_ñ?¦_x0019_ÅÞ.ò?ªúúä»ñ?É _x0001_:ò?q¬ ¿ë_x0005_ò?Ð0£:ñsñ?äÁ_x0017_¨¸ð?ÛÉ-_x001C_f0ð?ÊaqiÑõð?ÚåsÜûò?_x0006__x0007_ÈF~xë_x0010_ö?iÝpëDñ?&amp;*3#æü?´÷ o_x0015_Ïõ?&lt;ûzÚÒGð?dvöé¾Dð?ôhe¾yËô?üYG5Ïô?ïöóO¬ó?K5C¼Æð?òPX¼Nð?â_x0004_»_x0005_kÔð?²H=±-Kñ?;¾sÎxð?@®_x0012_tô?_x0002_ößv_x0005_.ò?C_x0012_)À&lt;»ð?oËk_x0001__x001D_ñ?oQÛðsÊð?_x0005_Æ¥ð8ÿð?ê_x000D__x0017_ñ´_x0006_ô?5¾X£ÑNò?_x0016_Q½Úô_x001D_ó?ÆRÛð?_x0006_÷ËçQð?4J_x0005_pîæð?_x0001_\_x0003_Ù_x0005_ñ?©xöUñ?2a+(õ?Z¡éÒ!Ûò?ÂæY_x0013__x0019_jñ?_x0019_k_x0006__x0001__x0002_&amp;ð?Ì8_x000B_8æ7ð?ç_x001B_ß²	2ò?nx4){ò?ê¤G»ð?UKåIð?,»è¸_x001F_ò?ÐjÏxñ?Ò!;Ø7ò?´ÀRð?_x0019__x0013_.ß6*ñ?~ð¶ø?²¿eý_x0010_®ñ?n£&gt;&lt;&amp;]ð?Ü_x000D_G§Ó°ñ?+¨.bº_x000C_ò?¢Ñiæi¥ð?Å-¾#9Fñ?;¾;$_x0019_Ïó?G"ø¡Fñ?_x000C_ÔuÑ/îð?)õKW£±ó?_$¸Jkáð?a&gt;¨{Öð?z_x0013_ØÖò?|Ð	·&amp;gò?ydÞ"ð?_x000C_(¶ÇøÄñ?°_x0019__x0004_ô»ð? Ù	_x0018_ò?M;#²_x001C_ßñ?r¥&lt;eåÈð?_x0006_	&amp;:²ôYñ?o_x000B_Ò¦Æð?¨óaÕð?ãC«=«_x000D_ñ?_x000B_àÿ0Ü¬ò?_x0018_Ý½Ttù?/'Û}Êð?¢6_x0004_Q!_x0013_õ?ÐR\HGèð?e\h_x0008_³ñ?Ìn_x0008_[À¶ð?°k_x0003_(_x0003_Fñ?_x0001__x0005_"æ¯ð?¬@F4ò?_x0006__x0003_ï8r´ð?â;_ð?¨f¤?b¨ð?t÷´_x000B_ýMñ?_x0004_e_x000F_MÍð?^,é"ò?¢¦Aôô?2éF¼£bó?L_x000B_õÚÚò?¬c_x0007_øT¹ð?=!äp_x0010_Úñ?íî_x0005_ñ_x0005_ó?N¨hwö?º_x0006_¦}ð?XÊ_x001A_. 8ñ?vqºK´ñ?_x0002_Ü%èöñ?¤Z©_x001F__x0004__x0005_ èò?n2_x001E_¾èfð?$ÈÏBið?`Î£#ÀÌñ?aâøñ_x0019_²ð?Í9i6Mò?_x0015_ÈÐè¼ò?µÏ»_x0016__x0018_ñ?(v|]UHð?&gt;vE_x001A__x0015_Yð?Z©H©¡Øð?aº#UDÀô?Î j_x001C_&lt;3ò?5×ûsLñ?F+ò!_x000C_ið?_x0007_uí_x0007_O¤ò?PÎb_x001F_7ð?8DÝñ?F+"§¨ñ?Âa_x000F_ÏÅð?Ê&amp;_x001B__x0015_)ñ?AØK¡ªÞð?õ¹ÖE_x000D_ó?Â_x001C_öGð?_x0002_Îî_x0003_ôð?¥³Ãm_x0013_ô?Òi_x001C_áÆAð?ÊØÖ?Ôò?R_x0002_U'Éð?¯º°0ìð? ìy_x0001_&lt;ñ?(HèÈ_x0008_/ð?_x0001__x0002_;Éî_x0019_Üañ?_¨~Ýc,ñ?K_x0015_{óà»÷?~_x001A__x001A_¤ÿâð?æ__x0006_gúð?Áû8çJð?¡cº_x0012_âêñ?"E_x000E_sÿð?ÔË×î®ñ?&gt;ÒÐ_x001A__x0003_$ñ?H]áð?äßPQzFð?·vÛ7LPð?ÜJëÓð?i6p{ÐÃò?ÿD 8ñ?¡qÐ¢fñ?Æ_x0019_Ñ4¡ñ?­p5LPð?ÓÙ_x0004_Á«Zð?¦ç(_x001B_3;ò?6­4öAWò?P=ê'_x0012_Dõ?Í¨oúcÛñ?_x0016__x0002_UmDéð?ú%Âehð?ÀÚ_x0005_ª¡ô÷?_x0013_L;_x0014_}(ò?)_x0010_?_x000C_lñ?Hºü?Ú3ëQêø?e_x0013__x0010__x0001__x0003_`±ñ?ä_x0008_xc¿hô?¢.5@9Ið?=öÒEü¤ñ?w?ó)_x000D_qò?Bù7f'Ðð? __x000D_mkÂò?úæ°u&amp;ð?U³Oä/Eð?¸Ý/ò³}ó?GÜWÌÐð?¬_x000E__x0003_©ñxò?Yè~¥Îò?2@öÄÏþ?4P};Ãð?ÂQ¸[x"ð?ÊÈ½ àð?_x0006__x0012_µ­àñ?ìÅ_x000F__x001B_oò?_x000C__x0005_­_x000B__x0008_¡ó?êçÜÃð?@o®_x0005_«Yô?KÞÒ¢ðð?_x001D_ØïìÍñ?­¦_x001F_çìÇõ?$àt)Pñ?]ì=îÝñ?_x000F_ä±É¿zð?	6Pq_x0017_*ñ?ÚÈ_x0007__x0003_kð?ë¿µÚò?ûT_x0017__x0002_ðð?_x0001__x0002_É«Ö·ð?f´·Á¶ñ?´åßð_x0015_ò?_x0010_ç0øÇ®ò?Á¾%^_x000D_[ð?_x0012_¥_x0007_.¢ñ?þ|v±Vcð?&lt;&amp;©ÏP§ñ?ÏW£¬¶¸ò?@À±¥ò?#&lt;Axñ?k\ôc_x0019_ÿð?ØÿÊÁ.ñ?_x001C__x000B_dKIð?¥ ÛB¡þð?¸ûaÉo"ò?&gt;{_x001B_¾ð?;»pñ?L]" «å÷?¨Èò¹¼ð?¿1£V0Fð?ì ¹ñ_x0018_Êð?nÁ4_x0015_&lt; ñ?yªgûÓð?¶nñ¤ùð?þÎ[t_x0015_ð?Pÿ´Ã,Ùó?`øM ð?JüvÉ_x000F_&gt;ò?pa_x0003_¹_x0012_ò?PH½Æîð?ñ]çR_x0002__x0004_A|ð?ÛdÖß³ð?U	Êhüµð? Ñ^ñ?¾IDLßð?jå_x0001_«ð?ØÅJ÷®iñ?~ÚçYð?Zu_x0008__x001F_ãñ?DÁB?ð?bÄ V_x001A_ñ?Î¥_x0010_½ð?_ßî÷¥ò?BOKðlbò?Ä_x001D__x0003_AÉñ?ñsñ_x001E_íð?]_x0016_§ÍÚÒò?ÎÝ®`µð?_x0011_{_x0018_pð?í4HG;ð?mÈN_x000B_ùùñ?ß2vÓ(ò?ßÆ¥á¦ñ?nVw,¨Íñ?G~/ÚCÚð?Sý¦$ñ?+&lt;ëáºIð?*¡_Éð?_x0013_´?_x001D_hõò?_ ~ê¢'ð?9Fo`hñ?¥ÜÞ9_âð?_x0001__x0002_ìù_x001E__x0018_óð?&lt;_x0007__x001C_º©ð?þ'¹··cð?lVEÝÜoò?æÀÅ$\$ñ?¾X[Îð?¹ºdÕ)ñ?0Èa_x0012_?ð?]açÓñ?^_x001B__x0013_ð?À¬IÀßð?_x0004__x000B_¯kñ?p_x001D_ïRsð?WÎ_x000C_b³ð?ÈíÐ@£ð?õ¥ÇlË_x0014_ñ?Úôòäð?_x0016__x0002_ÔFnØð?^SÁÄçð?ÚK¾`]8ð?ßE5_x0017_MOò?¸îúÙ!dð?öâS0_x0004_óð?ø_x0019_	ÖÅ~ñ?65ßjTOð?µ_x001B_	^_x001B_óò?Ziùä&gt;ò?_x001E_ùÄ/ªô?íS£×0ñ?ÀhNòó?õ£JRU ð?Ö È_x0001__x0003_w{ð?_x001D_Ù_x0013_RÒ$ñ?&amp;Ø_x001B__x0014_Þò?_ÏÞ¡Tñ?ëø_x0018_°Q_x0008_ñ?Ö6ñUEñ?ÿyb,zð??4_x001F_çHñ?RGx=ð?ý_x0014_3Hïñ?WÏù@½ðð?ÀG§S_x001B_ñ?:_x0007_Ï©9	ñ?{_x0011_a´¯»ð?H_x000E_ ÆVjñ?\a:É_x0004_ñ?èôði_x0005_ñ?;d`õ¢ð?¸0?Éôð?õ«Ô÷ø¨ñ?D±_x001F_³_x0014_Sò?ªÐäÎ´Éð?$b _x0007_Hò?4ø_x000F_I_x0007_ñ?_x0003__x0003_S[+añ?ïw[BÀñ?$ñ_x0002_:_x0017_ò?_x001F_íçéKð?_x0011__x0018__x0019_[_x0014_cò?á:ª_x0015_®ó?×3H#Å»ð?7Æ³©Ið?_x0001__x0003_Q_x0017_¹ ò?û_x0016_â¿ò?pJ_x0014_íàöð?0LÄÈ_x0007_ñ?}¦ñçº_x0004_ñ?zà¤ùñ?_x0001_Ú&gt;ûÃð?poJáð?7I"{ï_x001F_ñ?«¯&gt;aïð?`Õ_x0010_,ßó?þ0µ-Éó?_x0006__x0018__x001E_p_x001B_,ñ?+Ï[Ú"ð?_x0019_´£ö¾ð?.³­`¤8ñ?_x0002__x000B_Õ,}ð?N£q7=/ð?_x000C_÷ÞKIð?dmYÆRð?Êp«Vþò?_x0006_&gt;F´_x0007_ñ?¼4ð?Û_x001A_/±¿ñ?)­}x³5ð?&lt;~G´üð?ú'YÞãUð?ÒËY_x0010_Tñ?ÉßÖóúð?=·ÞÂð?ôL`¸ñ?SKåâ_x0001__x0002_î_x0001_ò?[²&gt;`Õð?+Êþ_x0013_&gt;ñ?|1Áð?_x000F_å_x0010__x001A_¨Ýñ?_x0008_@_x0015__x0004__x000C_ò?d*­)2ñ?Í¼_x0010_HÆ²ð?MÀº9h¸ð?áÒ_x0001_@ð?­¡%{|üò?':gÔmtð?Ä37úÓñ?ÇÛíT4ð?w_x000B__x000C_Fbð?¯9±_x0016_ñ?ÂÉ`¸'õ?¯_x0003_Ã«Uð?ÈÔ(×sñ?º$ ëÙð?fäá_x0017_Oñ?¥_x001C_Ýµvò?¿ÔÆBÿ×ð?\e[-Á-ð?Ü7_x001A__x0012__x001E_"ò?Ò_x0011_|&lt;Èbñ?§)&gt;G=ñ?Ì¬_x001A_)þð?ê:_x0012_®ôñ?)ÌWY&amp;ñ?²K_x0007_öÔô?P_x000E_ò_x0011_¼Cð?_x0001__x0002__x0012_$áÁ÷Ðñ?ôe/ÙÍ»ð?RÜn¥ýYñ?I½¦_x001F_Tó?1&amp;î2_x0006_çð?Cvïkð?¡.¶ÓVVñ?ì­¶^ð?_x0012_Q_x0005_mð?tý_x0017_Ôð?r_x0017_ÿHõ²ñ?_x001B_Ýqºèð?_x000B_GxPó?¬p?S£Sð?|6-m;µð?ãy#u_x0006_ñ?Í}EÇµ£ò?c?¼"Ûñ?â_x001A_w_x000D_ò?³@a_x0004_{ò?¤Ýt _x0018_ñ?p_x001D_*&amp;_x000E__x001D_ò?a1_x0017_}Lñ?_x001A__x000E_1n%¾ò?_ÕlA5~ð?ÊêN/ë_x000C_ñ?_x0014_×â!=gð?_x000D_k¦³ð?é_x001A_Ùµ_ð?oÍC¼ð?t_x0016_|%ò?;!9Ñ_x0001__x0004_`ñ?QL#+ð?Rt¢_x000C__x0008_ ñ?¸áÀ¥_x000F_ñ?1P&lt;5ÐÆð?_x0008_³âÒéñ?ûy2¥ð?-_x0016__x000F_:{àð?®÷ÍKxð?_x0004__x000C_£ivð?W_x0003_V_x0014_vð?Æ_x0018_Îx;$ñ?Ùy'&amp;AHð?B_x0005_8®ùð?ÕaÆ¿_x0016__x0002_ñ?ÅßJ¢Þðò?crg¾ð?_JFS_x0016_Æð?:Mö_x001E__x0008_ñ?°&amp;íf;±ð?ìÈÑb\ñ?ÔMÓ7ñ?|Èê~Vgñ?g£©7ð?ïSå ò?¦o_x0003_Áøð?²»^@_x000F_ð?Z_x000D_ù½?ð?ó_x0011_ÓöÞð?_x0018_é_x0003_X}ð?³ÈWìÙyð?_x0015_L%";_x0015_ó?_x0001__x0002_Õ_x0007__x0011_â]ñ?¿§Ð_x001A_©;ñ?9{E_x0002_`ð?ðöZ!ñ?ã_x001F_ù9&lt;ñ?Ú §ô`Qð?&lt;_x000D_Rßð?aË_x000D_RÄFð?âÎ_x0014__x000D_Uð?_x000C_[_x001F_Q_x000D_0ñ?xö_x0005_¾ðñ?ï	OiÆð?ðC_x0012_¬gñ?úõ!üYyò?êøÏ_x0016__x0005_¨ò?þòTOV_x0006_ñ?V_x001B_a8Yõ?¯º·$Cð?ì_x0019_¨M¼ð?}$Yµó?©Eþ°^ð?!BAð?£ÍJ¨Hð?ß_x0011_\ôÐ¹ð?Qÿ©&gt;ßµð?_x001D_¸I/Æoð?%üñowò?Ñ_x000B__x0004_XJ©ó?Ú/æÎóò?÷h;¦1ò?@,cLÈð?4xük_x0002__x0007_)eð?(»j¨«Ûñ?ÿ!·[/ò?Ä_x0002_)_x0001_-ð?&gt;í§â_x0013_¡ò?Zß_x0013_`ñ?Ó.Eäó?$G¯~Mð?ó½À_ð?_x0018_þR²_x0005_ñ?Ub6a.ýñ?UÇS=ñ?_x0012_§n$§_x0014_ö?÷é_x0006_l_x0015_ò?Äí¾©Ùð?Ã_x001F_\Ê_x0012_ò?~_x0003_XK&lt;ñ?_x0011_QÛ\C_x000F_ñ?Z${?ð?G~)_x000F_ð?Pj-_x0006_Kð?¿¨ÖÈð?Ðb¢àÎó?¦(0d_x000E__x0016_ò?èïãIð?Ô!ûqñ?_x0004_ãI¼jñ?if	K¿ ò?÷àò½zCñ?-°þ#cñ?_Õ&amp;_x0018_¤ó?_x0006__x0011_äOÇð?_x0006__x0008_J_x001C_8Õqð?ðS_x001D_ð?n3Ò|_x0001_þô?Ó_x000B_¢æbñ?]u1Ëð?@;sÿ*!ñ?´ÚÉéáëð?¾Âsnqñ?Ó_x000D_à_x0014__x001F_àð?_x0013_~ t_Ïð?;¨_x000F__x001C_SÑð?¬_x0002__x0005_éAñ?ÔèD_x000F_?Îñ?Ì_x0017_·^Nëð?Gó_x0012_îtñ?óÁ|hTåñ?H(U_x0007_äÌò?ÁÌu	Eð?Pu]_x001C_ñ?_x0003_a¤_x001F_Qð?Uwó_P&gt;ñ?_x000F_\_x0004__x0013_6¦ð?¨ÿ_x0005_:ð?/^:ºØð?\ÆØøI3ñ?L_x001A__x001C_Dñ?çUù2~ñ?¼Õ_x0014_C+ð?@WP_x001E_K]ñ?5A_x000E_Z ð?#íß&gt;Ð\ð?_x0010_}Õ_x0015__x0004_	êð?Â½×³@_x0008_ñ?ÊgJ_x0018_ð?O*¡èð?dR¤e_x0005_Úð?Ú¥Â-ñ?P\&gt;~ð?Ò¤_x001B_Ç¤ð?ÜO ÿ_x0006__ð?¥Q¢%®ò?®¹W/b_x0012_ò?_x0008__x0015_¦CâRð?v£ñì¨ð?ß_x001B_xgãXò?t_x0006_D.ò?À©¶Ýîò?r]øFØñ?±ÿ8ãðð?_x0002_ûþz_x000F_oð? ±¯_x0001_Ì­ð?`¾¼0ð?Lä._x0002_ò?B_x0014__x0013_|_x0002_zñ?_x0008_1(sÙóñ?]G«_x0003_Æ?ó?&lt;®BìPfñ?3nß_x0007__x000D_%ò?Y1Ð_x0006_ñ?ïi95Àð?xe@&lt;²ñ?¹ô§ð?2¥&lt;	ëð?_x0001__x0002_*_x001D_VI)ð?¼E^_x000D_8Mñ?Õò_x001C_o(uð?ô4|1³zð?è+Ûbíò?á¥w^s'ò?ÖÊU'Ùñ?ïö4H^ð?V_x0019_n_x0018__x000D_±ð?Æ§úÉ!ñ?­/_x0014_bBó?@_x001F__x0018_1`ó?mkBdñ?ß±én_x000E_Çñ?}º£ÊSÅð?W ¹_x000E_¿mñ?5ôSÍñ?_x0001_²ùN_x000B_ñ?¯NXQ_x0005_ò?Vy2×î÷?V«ÑÒð?pmù_x000E_ñ?Ì$¼_x0017_Yð?_x0008_1¸ð?J­R½Ç°ð?´¼_x0019_hïTó?L_x001C_Û/AGð?C¦_x0002_¹ñ?íuÙ¶Âð?£ì^p4Rò?¶³9 9_x001B_ñ?ªÒ_x0005__x0006_^qð?2¬àÖiò?j¶­QPÀò?´§µù\ð?0&amp;_x0013_£u¯ð?_x001C_4 _x001B_mð?Ù~Ró_x0018_ûñ?ñð_x0003_Ôþ_x0019_ñ?_x0002__x0001__x0002_Eñ?_x0008_A#¸ að?Î_x000D_üð?µ»&lt;&gt;Àð?¹Ö	^¯ºñ?ÀoÕ{|_x0004_ñ?'|ëà_x0018_kð?·I¶¼åÿ?Jd Õ6ñ?:zùóÒð?=É_x001A_Á|ð?µ4¢?é£ñ?5:_x0008_»y²ò?Zó )-¼ñ?z+Mòäò?&gt;EZL}]ù?z¢¡wfrð?ä_x001A__ÁÑªò?¾ÚÝ`ñ?Gf_x0018_4âñ?êÇÏ_x001D_FÆð?C*Ã×ô?-% p_x001A_Nñ?¼®À_x0001_ö²ò?_x0001__x0002__x001F_ÀTÄ´nñ?eõ²¡b°ñ?Äèä[3Çð?3_x0019_¾ú ñ?µ~Kß0Fñ?¬B®Óñ?xÐéá¼eð?&amp;;K_x0015_ñxð?î¡åöð?¼ÈÓcð?W¡°~Æuð?fs¹_x0011_èÄð?ëVI^Zñ?¼Á)õ?,è%£gSñ?-_x000B_É´_x0016_Jñ?'w_x001F_kãóð?y_x0010_Ö«kañ?`YÆ7Hð?q£s_x001F_gDñ?%÷(¦_x000F_ð?@«õ"uÞð?%_x0002_J{¦ð?Õá=6¯ò?=¹üq«ñ?Ý;È_x0001_$ò?^!Q»Ï\ñ?d&amp;=SÀwð? Äu:;ð?(B¡G×Äð?î-_x0018__x0001__x000D_ñ?NHùÌ_x0001__x0002__x000B_¬ð?_x0008__x0001_uðÜñ?_x001A_"eE7Ñð?_x001F_ÎMhÉÏð?C¶Qß_x0004_õð?¼éý¿¢jð??_x0002_Ý ]wð?xBm_x0012_"ò?_x0010__x0004_?Â'ò?ÝK5_x0016_^ð?¯Iÿ+Að?jBîödð?L×ï/ð?_x000E_ÿ!"âð?LdÄ}_x0003_ñ?Nn²T}¬ó?ðñýø?&lt;¸_x0004_2Z®ð?*äÆßOzð?}A[ú_x0006__x000E_ó?¨}-_x001E_ñ?Ê7ªÊmìô?÷ó)ÞÒñ?Såö_x0019_ò?zê-c¤ô?òÃ/_x0001__x001F_ò?¶E\8ñ?_x0015_Ùhßð?P÷_x0008__x000C_ñ?jd_x0002_è;vñ?Á0_x0010_ØË¾ô?f´_x000E_n_x000B_G÷?_x0001_	Õà_x0006_&gt;+Ïò?ULP&amp;,Aô?¤ó,&lt;Þñ?_x0006__x0011_ÌOdñ?¶Ð$=dð?dx_x0015_Ôð?W£ENòð?_x0002_|QhÃVñ?)V +\ñ?Ð#Ëñ?ûÞ£H	7ñ?ï*[|­ð?8 d_x0015_¥ô?æòàítBð?_x0003__x0008__x001F_Qað?K_x0007_$*ð?þô$Äñ?¹_x0005_i%s!ò?«¼_x0004_bõÂñ?XZ^®#êñ?Ø8ïT_x0007_ð?ÿ_Ã"ù{ð?Q¹bc/ò?_x0001__x001E__x001F_·[ð?Ìsõð?ôñJ8_x000E_ð?vT¸Jµð?M8Ù¿=ð?_x0012_ÍáE_x000C_ñ?_x001C_,îwcð?Poe_x0002_Tò?å)c_x0002__x0003__Wñ?p_x0001_Q_x000D_ñ?]ë¢SÐò?[µÖå¨&amp;ñ? ]?i][ò?±½ûºÛ_x0013_ò?&gt;_x001B_Ï8ð?&amp;Ðâpð?PÌ_x000B_¹(-ò?:01Ä0_x001C_û?÷ÒTC_x0005_ñ?\_x0002_Qwâð?_x0010__x001F_âwIÖñ?ØÄÿ_x0008__x0015__x000C_ñ?©-Vò?_x000D_ÆZS_x0002_ñ?'½ï¤âÄò?L-øïÛ5ñ?¾_x0018_hSðçñ?ú®æ7j¨ñ?-­&amp;¹[³ð?&amp;mü_x0006_Xñ?ª_x000B_&gt;"¼«ð??`&gt;mò?XåJÓð?lû¿Ükð?P_x000E__x001A__x0018_qdð?õûîì^ô?4_x0001_jôªñ?S_x001A_+gò?T_x0011_5'qð?¦D¬Cð?_x0002__x0005_ð+ésfð?ó3®¥Óð?_x0011_Êñ_x001B_YCñ?îë$_x0018_&amp;£û?­®õ¸9ð?_x001F_¥%_x0001_eò?_x0013_´ Þdð?ì¦­LËµò?ªXxl_x0005_Wð?Ð&gt;q³_x0012_ñ?_x0013_+ð7É_x000F_ñ?b_ÌÝe_x0014_ò?_x0019_U@Òüó?.9U®&lt;wð?S·Þì_x0004_åð?&lt;N	æf-ñ?Ñ_x000F_éàÀð?Ù%wMð?]_x0018_Õñ?¼¯$^¹ò?½_x001C_ªLÕrð?çÐ¼Úò?o²_x0015_Úe`ð?¼ÁÁ_x0013_¼8ö?J_x0015__x001D_'é	ô?/Tð?s_x0003_`z_x000C_ö?C^so¼±ñ?¤Ü_x0010_fXô?|Ûx_x0008_Âmð?PX«Ê¸ð?eû£_x0001__x0003_¹ñ?¤}Ø_x0015_"ñ?²r«Ð_x0002_bñ?_x0018_k7xÿñ?æF-þ¸¢ð?@³&lt;¼îô?Ü­¶I¨ð?LÆ£Öñ?;*;Rò?!·OëÑÛñ?ÏqQÁRñ?Â_x0016_wð?üß_x0006_æTÖð?Ã(^ÜXdð?ÇU£pÄ_x0015_ò?ñ|_x000F__x0015_'ñ?_x000C_y¡l_x0016_ò?£êÃsñ?í£öòò?ÙÞ+¹&gt;ð?Y_x0019__x0012_x¬ñ?6_x0012_üAô?#Âø_x000F_|ñ?-+_x000C__x001F_X¦ñ?¼´_x0011_	:)ñ?_x0004_þANh~ð?ÍFLR?ñ?~2_x0015__x0012_êô?«t¡É1kñ?©SB@ð?Ç3!B2ñ?x4w¨kxò?_x0001__x0004__x000C_õ@ñ?øw_x0017_î\Bð?_x0012_7&gt;ïÜð?ª_x0012_Ò~(±ñ?Ù®	[ð?ÖÒ$øÉOñ?	+\_x0017_ëCð?_x000E_á&lt;e¿ð?_x000E_!õ_x0015_æð?º_x0006_·Vfð?&amp;æ^6²ð?Ai_x000D__x0018_HÔñ?`+_x0002_ÍLð?Ï_x000D_*²_x0019_÷ñ?Â²éO_x0003_có?_x0014_{©o_@ñ?Ã6¼p_x0018_ñ?vZ¤Îr{ñ?V$¯ð?çù29ñ?_x0001_ê[{ðñ?íØ}p#Çò?4þò_x0015_Áð?ªOS_x0001_óñ?u¸Ë®Añ?:OÝ#L£õ?#oéñ?_x0015__x0019_?lCtð?ÜðÏèõ?_x000B_0_x0012_@@æò?(¬øÒñ?u!Øv_x0001__x0004_80ñ?mÄ_x0014_%Íñ?ãU_x000E__x0013_í_x0003_ñ?³»su0ñ?ü®[µ_x0019_Ùð?H_x0013_Ç=pdó?GI@±)¿õ?Úfw%÷ð?Êp½¨­¥ó?ÑÃ ¥ñ?fÙfÞYWð?`/ã×ð?sHçÁð?@KÂn×_x000F_ò?"Iv	eLò?,]VT÷ò?ãæqP}íð?ÕlÎ_x000C_uò?:¯qú_x0004_Hð?¤)ù_x0010_;íñ?ÿ9_x0019_Þ_ñ?ö¯èêQ³ô?ong_x001B_çZð?_x000C_ñ¹{gú?¶Ì_x0016_±? ñ?ð_x001F_ñ¨Rñ?°Î_x0002_Ìoð?^Â=ø_x001B_ò?¡-_x000C_ð~èð??Aëæð?Ø5mß&amp;ð?ù.ÕÃ §ñ?_x0001__x0004_à_x0019_áò?!|Má_x0004_ñ?°é_x0006_ò¸5ô?_x001D_\{eøUò?eÂß'Ê_x001C_ð?7µN*Ýð?_x000D__x000E_¦K^ð?#_x0008_¡kçLñ?KQ¡´dð?mXÍ|]ð?óz_x0007_xÉò?ÈøÍØAð?ø¦Ñâbð?§A_x0017_®Ñð?9_x000D_J½ß_x0010_ñ?UðËiëÒ÷?lÖFVæñ?MÁ_x0017__x000F_ó?øºÅuð?µ;_x001D_5(ð?_x0002__x001B_1_x0013_Î+ó?µËÇD¬ð?|Ì7	ó?2[?_x0018_Hañ?tËmÞ0ð?ÈÜÑo¹õ?xXe|ïñ?½§²ñ?l n;_x0016_«ò?G¾é=_x000F_ñ?_x0003_¿Â}_x000E_ð?,U_x0002__x0003_.ð?ÞÞ_x0010_2«ìñ?¯O\è0&amp;ð?Rñ4Èñ?ÒÑ|_x001D_Xð?pF@_x0001__x001A_4ñ?¥×¼Þ`ð?ãYpÉð?¹_x0016_@*ð?U¥éòèañ?éY_x001E_½å_x0017_ñ?âLyRYò?S_x0010_:ð?R_x0003_³ñ?Û_x001E_ùÅC²ð?_x0013_±ÊÐñ?_x0008_ª¡4,{ñ?Q_x0008_-`ªð?	~¸ÍfÐò?( J_x0015_^ð?_x0002_þÎËUoò?_x001E_P^ä_x0019_Bñ?|·#·ð?l_x000C_ÅðÒð?ê_x0016_æÜG3ð?R1yö48õ?Ú×~ðáò?_x0003_tJñÖËð?Ê,¢b&lt;ò?_x001B_Oýæ³ð?Z¾×2^Ðð?`ç_x000B_¸Vñ?_x0002__x0007_"úi_x0011_ñ?Õêùw«ð?Ù$ÇÏhñ?_x001C_µR_x0004_'ñ?_x0001_MP_x0019_Hºð?ÄMÛh_x0006_zò?xJþ_x0012_¢ð?¥¹_x001D_Rvð?åà_x001B_ ²ð?Õ_x001B_ãÅâð?°_x0018_aÂð?ËÚêvFCð?lè.ñ?:ê_x0004_Q_x0003_ñ?·õUqÝ4ð?_x0011__x0008__x001E_~)_ñ?pMä/ÿ+ñ?àÊ7ÇÛð?¾¢Ï_x0015_Mò?Z_x000F_ÈK7ðð?_x0005__x0002__x0002__x0005__x0002__x0002__x0005__x0002__x0002__x0005__x0002__x0002__x0005__x0002__x0002__x0005__x0002__x0002__x0005__x0002__x0002__x0005__x0002__x0002__x0005__x0002__x0002__x0005__x0002__x0002__x0005__x0002__x0002__x0005__x0002__x0002__x0005__x0002__x0002__x0005__x0002__x0002__x0005__x0002__x0002__x0005__x0002__x0002__x0005__x0002__x0002__x0005__x0002__x0002__x0005__x0002__x0002__x0005__x0002__x0002__x0005__x0002__x0002__x0005__x0002__x0002__x0005__x0002__x0002__x0001__x0002__x0005__x0001__x0001__x0005__x0001__x0001__x0005__x0001__x0001__x0005__x0001__x0001__x0005__x0001__x0001__x0005__x0001__x0001__x0005__x0001__x0001__x0005__x0001__x0001_ _x0005__x0001__x0001_¡_x0005__x0001__x0001_¢_x0005__x0001__x0001_£_x0005__x0001__x0001_¤_x0005__x0001__x0001_¥_x0005__x0001__x0001_¦_x0005__x0001__x0001_§_x0005__x0001__x0001_¨_x0005__x0001__x0001_©_x0005__x0001__x0001_ª_x0005__x0001__x0001_«_x0005__x0001__x0001_¬_x0005__x0001__x0001_­_x0005__x0001__x0001_®_x0005__x0001__x0001_¯_x0005__x0001__x0001_°_x0005__x0001__x0001_±_x0005__x0001__x0001_²_x0005__x0001__x0001_³_x0005__x0001__x0001_´_x0005__x0001__x0001_µ_x0005__x0001__x0001_¶_x0005__x0001__x0001_·_x0005__x0001__x0001_¸_x0005__x0001__x0001_¹_x0005__x0001__x0001_º_x0005__x0001__x0001_»_x0005__x0001__x0001_¼_x0005__x0001__x0001_½_x0005__x0001__x0001_¾_x0005__x0001__x0001_¿_x0005__x0001__x0001_À_x0005__x0001__x0001_Á_x0005__x0001__x0001_Â_x0005__x0001__x0001_Ã_x0005__x0001__x0001_Ä_x0005__x0001__x0001_Å_x0005__x0001__x0001_Æ_x0005__x0001__x0001_Ç_x0005__x0001__x0001_È_x0005__x0001__x0001_É_x0005__x0001__x0001_Ê_x0005__x0001__x0001_Ë_x0005__x0001__x0001_Ì_x0005__x0001__x0001_Í_x0005__x0001__x0001_Î_x0005__x0001__x0001_Ï_x0005__x0001__x0001_Ð_x0005__x0001__x0001_Ñ_x0005__x0001__x0001_Ò_x0005__x0001__x0001_Ó_x0005__x0001__x0001_Ô_x0005__x0001__x0001_Õ_x0005__x0001__x0001_Ö_x0005__x0001__x0001__x0001__x0002_×_x0005__x0001__x0001_Ø_x0005__x0001__x0001_Ù_x0005__x0001__x0001_Ú_x0005__x0001__x0001_Ü_x0005__x0001__x0001_ýÿÿÿÝ_x0005__x0001__x0001_Þ_x0005__x0001__x0001_ß_x0005__x0001__x0001_à_x0005__x0001__x0001_á_x0005__x0001__x0001_â_x0005__x0001__x0001_ã_x0005__x0001__x0001_ä_x0005__x0001__x0001_å_x0005__x0001__x0001_æ_x0005__x0001__x0001_ç_x0005__x0001__x0001_è_x0005__x0001__x0001_é_x0005__x0001__x0001_ê_x0005__x0001__x0001_ë_x0005__x0001__x0001_ì_x0005__x0001__x0001_í_x0005__x0001__x0001_î_x0005__x0001__x0001_ï_x0005__x0001__x0001_ð_x0005__x0001__x0001_ñ_x0005__x0001__x0001_ò_x0005__x0001__x0001_ó_x0005__x0001__x0001_ô_x0005__x0001__x0001_õ_x0005__x0001__x0001_ö_x0005__x0001__x0001_÷_x0005__x0001__x0001_ø_x0005__x0001__x0001_ù_x0005__x0001__x0001_ú_x0005__x0001__x0001_û_x0005__x0001__x0001_ü_x0005__x0001__x0001_ý_x0005__x0001__x0001_þ_x0005__x0001__x0001_ÿ_x0005__x0001__x0001__x0001__x0006__x0001__x0001_Êæê_x000B_peõ?ÿ´×_x0003_	Àð?¢_x0016__x0015_y}ðð?³!IÙõ0ð?D_x0007__x0007__x0005__x0001_¶ð?æ×_x0011_u¦"ñ?_x0015__x0006_¬_x001B_¼_ñ?_x0001_óè¹&lt;ð?ÃèÂó?_x001C_¿ãBoó?_x000B__x000F_¿£_x0001__x0003_ »ð?èâ*_x0011_¶éð?_x0002_ED$ð?Í_x0019_µ Ð÷?nÄrd÷!õ?¸`_x0015_tïð?XZ_x0003_­5ñ?_x000E_iaõFð?·³ª_x0005_i\ò?µ3Y£émð?Pý²Ñ-ßñ?	_x001F_¦Wó?7×_x001E_(gð?º\¹ÄRð?ÛCZ+]ð?7_x000E_	_x000B_úð?²BRBw:ñ?8å_x0012_S_x0001__x0011_ñ?pÈëÃl_x0010_ô?TÄ(?ßô?®ØïFÑ¬ò?Áê_x000B_hKñ?ý_x0014__x0002_[øð?UÀ)üVñ?.õÈ_x0006_&gt;ð?_x001A_øxü_x0002_ñ?W³_x000C_¬Ô·ñ?_x001C_{_x000D_îí¯ð? úÿÁñ?_x0019__x0006__x001B_ÓÛ2ð?ùû±±:ñ?RJíC?ñ?_x0001__x0007_R ;ucñ?_x000B_Ï_x000E_ÊìÉñ?ODLn_x0006__x000F_ñ?ÂE/H¶%ð? ºMR¦mñ?$aÊ¾ñ?Æñ ´?_x001B_ñ?È.zPI!ñ?_x0003_2)ÎÆò?àê²~_x0005_Úð?iÌ,_x0005_üð?:ÆRäïFñ?©k63Y_x0013_ò?EóÎq ñ?8á'YíÌð?­5ºÉð?WXü6×_x0010__x0001_@´Au_x0015_±Æð?(q¯Ìûò?ûÌ¬% ©ð?oùt*ñ?_x001E_vÖë´_x0006_ò?»ÚÑ\dð?_x000E_Ð_x0005_P£ð?ô_x0004_oN[.ñ?_x0004_xÇH_x0018__x0008_ò?_x000F__x0008__x001E_ù÷ø?_x0010_-_x001E_ÊÅð?_x0005_88ñ?_x0002_Ì&lt;Î¦ð?ÙfkUÀð?ýÇ0d_x0001__x0002__x0005__x001A_ð?%¢0uøåó?CDà^è]ñ?þR_x0016_Üð?ñM¡FYkð?_x001A_Ã_x0001_Õâð?ÍtàÄ1¡ð?_x001C_?vZñ?_x000E_£}Ûpð?:Ñ_x000D_üEHñ?ÜºS_x0006__x000E__x0005_ô?SrÂý_x0016_Fò?_x0001__x0002_¬tàÅð?Ý_x0013_ïá_x0019_æñ?vÛ¯¤ó_x0001_ñ?Iÿ%nð?ÕPOZ)±ñ?xY®îÎñ?i1S_x0013_ðð?;ÛJÑWõñ?ò¯.3ð?ÊzÛtw_x0003_ò?¶¿¬¤ì¢ð?&gt;I$&lt;5_x001B_ð?§þÃ_x000F__x001C_:ó?_x000C_BA_x0005_ò?_x000D_-=]_x000B_èñ?A_x000D_Dl¯ó?ún_x001B_¦ð?YøzÓìð?Å_x001B_Tt_x0003_|ò?ÏØø%ëWó?_x0002__x0003_e%.Û*Vð??ôÍ¥&amp;6ñ?,_x0004_br_x0012_ò?_x0001_B_x000D__x001C_­ò?çØ0mÁò?ÒÐ (?r÷?oóBzò?úÜ`_x0004__x001E_ñ?ÚBaM^rñ?³X&amp;±ð?V_x0018_2addñ?Àí)°Zñ?FSÎ¯_x0008_ñ?Ê'¸ÛaØò?©_x0004__x001A_f*ð?@Ùî_x0016_éY÷?_x0006_¥_x0004_oÎ÷?´_x0012_Iä©_x001A_ð?èæù¾|ô?6óâÑÏñ?_x001A_hÔð?üáÜvnsñ?_x0008_5?ñ??¦4H6Oð?íDÔ#_¾ð?IA3%[ñ?®&lt;ºò[rð?þ^¬_x001F_x5ñ?­»±ËDð?äL£å¯Gó?ÒyIQ_x001D_Öð?ò}_x0002__x0004_ýÉ÷?åNÿ´r_x000B_ñ?ÏçÜ£óÿð?b_x0004_J!_ð?_x0005_²³ñ?MÆ5Eð?\9¡ñ_x001A_=ð?Èkkíñ?(s_x0010_ÝêDñ?æGýíß_x0005_õ?¤?%r¹¤ñ?$AÔ_x000E_1uð?ÞÃ¡E¤ð?È¦i"ö?©B^\µûð?ND¨`ð?_x0006_vQ{ñ?@ÞÌ2ð?ËºÂÅ_x0003_ñ?ÔFÍJkð?é±_x001F_9ð?K×&lt;/÷ó?N£_2äð?Ú_x0001_zó¢_x000F_ñ?#Ûß5×Tð?"mP÷øñ? S_x000C__x0006_õ}ñ?×[¼û}¡ñ?oÜµ_x0018_Þó?Ub½Zá_x0001_ò?#Ñå`ùòñ?}åàí_Vñ?_x0004__x0006_±0¡,ú_x0001_ú?³Z_x0011_Êð?_x0016_Àð_x0017_g!ó?à·©|ð?×V2Ëb_x0007_ò?B0pveLñ?÷/|ÝÒð?Á;_x001B_ÉÈò?_x0013__x0011_ciWmð?³²2£Jlð?ëh#½G¹ñ?ÂüÅ·0ñ?×ío&amp;Hò?fû¯Ï"ñ?F_x0002_d¾©bð?KAõ_x0014_Lñ?F¬~ ½®ð?ÅzÑvÁkð?_x0012_Æ]^-ò?&lt;ú¨ô5ð?þM_x0005_Î.ð?9qó·¯Wñ??ðjÒyñ?[üÞ¹Àð?ÎC$_x0010_p&lt;ñ?J¯iÊ]ð?77´Ê_x0004_ó?v.¬ªV8ñ?@I_x0008_×gåñ?$_x0016_7¸êð?_x0019_¢Zpò?F_x0003_áP_x0001__x0002_ºíò?Blì(ëñ?'É_x0003_?_x0004_Ãñ?Ô`¤.Jñ??_x0014_Â,_x0007_´ð?Â¤í$cõ?Ã@'|Z¬ð?+ÜOkñ?G/{ø&lt;Ïð?±_x000D_Àå¸ð?Í¶Ø5bïñ?z_x001B__x0019_TÇ+ñ?øA3;¶ð?¬î^(+Yð?æð^Mp]ð?t¢së_x001C_ýñ?ô_x001B_^üð?îyøð?Ö§""ò?-_x000E_ë³ïð?K_x0007_¹wñ?èm÷0Fxñ?­Î»ÔQ_x001D_ó?ZÅùð?xþ³8ð?S_x0018_±_x0018_Øñ?]½_x0017__x000D_,Gð?TâòýÎð?îQp¶_x001D_ßð?*ÙL»È¾ñ?%Å_x0019_ S_x0004_ñ?*;_x0002_¹³ð?_x0002__x0004_¬dz_x0015_äð?_x000D_+ÈB:_x0003_ô?ÑR^K&amp;ïñ?¬Æ;l_x0006_kñ?uQ?½Oÿñ?¿.Ë°ÁÚð?_x000F_~_x0015_BYñò?Ù&lt;.f_x0002_®ð?_x0011_ÛÎ«õ?º?_x0013_?=úð?B_x0005__x000B_Îñ?ú±b_x001A_Sð?_x000C__x0001_tÜÏñ?LÂál_x0014_ñ?Þ='I±ò?\K0_x001E_êxñ?S_x001F_íO_x0004_ññ?/DÂ,«ð?Ú¼_x0014_è	#ñ?-aßs/ëó?_x0006_=°ãèÛö?ûv_x0004_eÖð?M_x0002_ÙÍù_x001D_ñ?öUØ1úSð?ÚôWÛñ?_x0006_l¹Äð?gùûÂÌ8ñ?ò _x0005_Îfð?Þ]1hò?ikì¹íð?_x001B_EkûØñ?æô_x0002_	J_x0006_ñ?ò,|½ãfð?Ðfýîrñ?_x001D_À±àð? ½_x0019_¾_x0005_ñ?_x0014_v;V¢_x0006_ô?ÍØÁ"À'ñ?EL«µn£ñ?b@h8ü³ó?	K°)Nkñ?w_x001A__x000B_Ûëð?ì7dÔ²Çó?_x001A__x001C_lâ\_x0008_ò?l;_x0018_âËð?_x0018_¬_x001A_üð?s_x0002_öºJñ?gëm_x0004__x0007_ò?I2×[i@ñ?ò¸/ «.ñ?G)áIã9ò?0p¸Â«ÿð?¢ÐR_x000E_:&amp;ñ?Ç_x001E_±_x0015_Òð?_x0013_ü_x0014_¯Øð?7iW_x0007_Ëð?MôØñ?å¿ÙÏð?CÍv¦_x001A_zñ?Û_x0001_Âß_x0007_ñ?zî{¡tð?_x0012__x0004__x0003_X_x0013_añ?bGïéËñ?_x0005_	?_x0001_m_x000F_ë÷ð?8g(ÞéXñ?b_x000B__x0003__x0007_Åtù?.ð_x0001__x000F_o×ñ?Ð3¯Pð?²_x0010_.µ×¬ð?×s-_x000B_ð?ÑÀÇ_x000C_ò?ÐãGçñ?&lt;_x0008_ZF¼{ð?!_x0002_ccð?Qsàé­ð?jmá,~³ð?¶_x0005_ê¦¤¯ð?î%õîMVò?Lê'¨ñ?_x0017_l×Hð?å(Û_x0018_íð?«@èð{¼ð?lEøQèLñ?aÛ_x000F_ð?_x001F__x000E_"ìÆð?=0_x0018__x000E_¬_x0006_ñ?SKª_x0004__x000D_ñ?k.#ºÙð?uPôþ_x0017_Vð?6h1ó?_x000B_?é_x001C_¾çñ?1Îñ¥ñ?¶T_x000B__x0015_øð?E²yð?©Ç¿ó_x0001__x0003_äñ?{K¸_x0003_Gñ?Lè~_x001E_bð?öwL _x0019_&amp;ó?_x0010_Göx¬_x001C_ó?#Çvð?_x001E__x000E_¢!	Áð?Ôpk_x0008_õó?Ú:/p¶ð?ØA|ð@ô?	8k_x001D_ïð?F·uç+2ñ?W_x0011_sþa#ñ?¬èQñü\ñ?wq¬Ýlñ?úô^c_x000C_Hñ?°¶Cð?Bi#Ò_x0010_µð?\yÄ_x0014__x0012_~ð?_x0014_¶r:ò?Ùf¨njð?qÅ?}6´ð?_x0002_ÒQC0_x001D_ô?Bf_x001A_|[èð?à+eËð?$PkRèið?MÍ"sX«ñ?_x0010_ý?._x000B_8ð?ôÏ	ñ?5³_&gt;«ñ?Ø_x0005__x0014_ñ?v{É¤ó?_x0005__x0006_P¯¾Î|Oñ?_x0004_·»ÚðBó?ùÿ#á^ñ?Ô¬ç~mqñ?Ä-S²5rð?Ûc;t÷?´R@Gð?z_x001F_£ûÐK_x0003_@àÈ¼à_x0001_Kð?_x001E_äÀ6Øð?0pOsò?ñüÐ0°añ?ä;_x0016_v¯ñ?.+ìgó?8Ã&lt;~_x0003_Yð?²cX&amp;3ò?¨ÈÙ@©ð?¨]ñÁ_x0015_ö?Ü8;_x001E_9ò?r¿ÞK¼¶ò?#41ó£Uñ?ZÄvñ?-ñ?[õXÏvñ?¾;_x0015_¯öó?[þ_x0018__x000F_Æ_x0010_ñ?´_x001C_BÕ\ñ?®k_x001C_Ó*ñ?î©©Û[ð?_x001A_u¶õð?_x0019__x0002_©$øñ?]«K#)=ñ?\oi_x0001__x0002_,÷?õ¦_x000D_èÛ®ð?rjç6ýó?­ ëVð?ê_x000C_:çÑ%ñ?_x0014__x001C_ý0_x0010__x0013_ô?ÓB÷Î_x0007_ñ?Í¡ÍÐñð?_x000D_¸_x0019_¸é´ñ?_x000D_Y,_x0005_&amp;?ñ?¾Á¦±¹ô?_x0003_co_x0019_jð?eÝ_x0016__x001D_}ð?_x0018_X ;÷ð?6Z:_x001C__x0014_0ñ?*n	I·Ëñ?_x001C_ÔI_x000B_ô?R@Ü_x0012__x001D__ó?Ýú-ý8_x001D_ñ?¨1nµÇò?¨ì·¹ñ?«ãjÓKÚð?×ÊÔª²ð?ª_x000C_Õ­]©ð?7ëy_x0018_ó?A_x001D_óü7Áð?²wuÅÅð?_x0013_k¡¤ÿò?_x001E_z\Ä Dñ?Fp_x000D_B´ñ?LY8Ì!¯ð?¹_x0015_£_x0003_Añ?_x0001__x0002_cºLRð?¼Ïýa±ió?l_. u_x001F_ñ?¬üÄµbCñ?ölYHæ9ô?ë©Òmtñ?ØæK_x0014_%Wñ?è°'M&amp;âð?«'¡_x0007__x0004_ò?Û"kYñ?¯2áÔoð?¦/d Uó?îE­Ò]~ð?h_x000F_^ôÀñ?lEÁýð?ºnKsªÎô?Æb.Üìð?&gt;âÂ_x001C_Å|ñ?_x0017_ÏÏ,ÿ_x000E_õ?­Oübð?_x001D_ý_x001D_T?2ñ?RiØrñ?ôj(µÆsð?_x001F_õÁ+_x000C_ñ?ö|$­±Óð?d_x0001_#&lt;)²ö?vGÈð?4Z«"'ó?¡Ã!5×ð? ²_x000D_ÛXð?_£ÚD.ò?	gù(_x0001__x0002_AKð?©ôX¸\ð?|n_x000D_Ièqñ?Ø½Å_x001B_ó?_x0001_/_x0003_%ð?çú,ð­ñ?ùõþ×v/ñ?_x0015__x000C_¸¹_x0006_:ñ?ôü×ið?à8]²ñ?ëN¼_x001E_ð?[§_x0006_ä_x0005_«ò?ºOnBlÁð?HçTù?ô?mñqá¾¸ð?åÚ8qF_x0006_ñ?ù$Tgôtô?ñ­\ãyò?vÇ4_x000D__x001E_ð?¼!rWC)ñ?¤îz¥4ò?VßêX¥ñ?ÀÛ_x0011_ÛÖ_x0016_ñ?p1ô&lt;ñ?É_x000B_°ó?,=ºcð?_x000F_ú	_x000E_³ð?_x001F_FPÉñ?6E_x000F_J_x0004_vò?û-Xú°ó?_x0012_}-§Að?óëÏ@ä-ð?_x0001__x0002_X}^ùÅð?øÒYQÜð?Íÿó÷±ð?_x001B_¸Dkð?ìeíxôð?¹¶_x0004_Ýj"ñ?Ýa¸Qg`ñ?_x0017_	Fs_x0004_vð?ÒºÔ÷_x000D_úð?Ô_x000F_±9y_x0012_ñ?@/òð?r6¡¶ð?_x0008_êÏÀñ?º*iRñ?«6&amp;nñ?$äH._x0007__x000E_ñ?_x0005_^,:¾Õñ?«j_x0013_ºÇ_x0012_ò?åªé@ð?øn__x0002_Úìñ?YªÓ_x0003_|Áñ?Ê?,ö¬-ð?_x000B_O*(Ýñ?ÎÇ×k[ñ?@_x001A_£÷?ð?_x0008__x0008_åMð?¤Þ_x0007_Û»ð?Åûs_x000C_fAð?å]¤_x001B_ñ?_x000D__x001A_0s²ð?N _x0008_ðøð?&lt;_x0003_¿+_x0002__x0003_ð?1ó2oØ3ð?õÍÊ:_x0016_ò?þl³ï_x001E_ ð?oòó_x0007__x0005_äð?îAM8·úð?+Îñ;_ð?ôw/¼ò?_x000C_É¢a_x0006_Äð?ªß*íð?;_x000F_ô1E·ñ?¹ËÒiáñ?¸Â_x000C_Z}ó?2ã^Ohð?X_x0012_å~"só?Ø_x0005_ùäBxð?£EÈQö¿ð?iI_x0004_³ë_x001E_ñ?é_x000C_t_x0003_ÍÐñ??-ÑÜñ?°Í_x0015_Iârð?¥ó²&gt;Äò?_x0010_îà´Rñ?_x001E_¹Û_x0015_Íñ?Á+_x001E_W1Lò?-H(:þlð?W³_x0001_ä_x0010_Îð?Õ'Ô!lÕð?|mÜ)9øð?=úm¸Û~ñ?_x0014_ÁS_x000D_Ìñ?HêÖNð?_x0002__x0003_ 01»ð?õÛDK¨~ñ?;`¦PNÐñ?&lt;ñÑò ó?^]Ã_x001B_¾pñ?úQêñð?ØÊ8_x0004_Âò?#ôÙÏñ?ì_x001C_Åñ Ûð?hMô±#Cð?_x0010_ LFÏ5ñ?¶¯_x0017_¯æ_x0004_ñ?ô{]ßá5÷?KR_x0001_Èð?L(º_x0007_ÇUò?,äùat0ñ?ãÜÑ-Ûð?3jf_x000D_~ó?ûÀ+é.ñ?E°_x000B_ñ?BvÏ= ¥ð?+2ä_x0008_iõ?§ÇëuKÙð?Zµãó5ô?,Q8ñ?%©[Þëð?_x0008_Í_x001C_ûð?¸´asÊñ?¦*G¬ÀÅó?ïl*_x0011_Jñ?Ù(_x0007_@_x0018_¬ð?(n«R_x0002__x0003__x001F_ñ?w'_x0001_ñ?Èì0&lt;c®ñ?lü$à5ò?_x000E_çáÉæð?""ëØ¬Åð?_x0007_-¨?_|ñ?(sø?_x0006_ð_x000B_×ð?ã_x0011_]}Öôò?CÍ&gt;ºÈñ?Î£»Ècò?Â|ëÑåËð?²,p­ð?î_x0005_¿N_x0010_Úò?A1Û¢9ð?rH¦ìÿ_x0008_ô?dý5_x0007_)@ð?$8MoÄYò?nçêþïûð?//ðm4ð?=Ìñw_x0018_áó?²^Î0ßzð? oÂ[¢ð?]ßA_x001F_tð?ywÔ_x0012_^ð?ÆÒ1·ñ?EW_x0003_CP}ñ?d§×B~^õ?ËSäMÓð?ÕÉ¤ô_x0001_ñ??Ü¨ä_x0007_ýó?_x0001__x0003_±-æsÎð?UÞ_x0018_&lt;Gñ?8¥?_x0017_ÕÇð?À¨1õÑò?sþ51Óð?_x0004_ý¯nîð?iò¥Ruåð?wÌX%Ý'ò?ÝTÈNy_x000D_ñ?()ô_x001C_Oð?vÍæí2Âò?z1_x0003_|ñ?ìÊ&gt;aò?%Y_x001C__x000E_~ñ?ò_x000D__x0008_øÿð?_x000E__x001C__x000F_U5éð?_x0011_1QÕ:^ò?/¦ioH±ð?í÷ñ~ÉTñ?ü#_x0003_¾Gð?ã_x0002_o°ð?ÞWÎøÃáð?gË_x0010_x¸ò?_x0011__v_x0019_ô?_x001E_tì!_x000B_ô?ÈéÌ÷1ñ?K_x0017_UmßÁð?a1ºm;fð?nô×zÍð?Ç{£^ñ?¹@	{¶ô?8·Jd_x0001__x0002_2ñ?¿ºz_x000D_¬àð?ÊýÕá®6ð?z _x0015_ÎÊñ?4!ÅÇÛDò?SQ_x0019_Çe«ð?"5ØÍÖñ?rl·bð?Sû¯ &lt;ð?eþtx_x0019_ñ?&lt;dn]óð?f9í¾ö¿ö?_x000D_,Áj7_x0013_ñ?Cáùî_x001C__x0015_ñ?4Õ_x000B_ñ?_x0018_e$aDñ?ô±_x0008__x000D_Wð?2tÆÛ_x000B_]ñ?Ã°©kÀ¨ó?õy½9_x000D_ò?Ð{ö&gt;_x0016_Ùò?fË¶Ü_x001D_ñ?®¬Äí+Áð?ó{_x0004_ÑÞ!ñ?3_x0008_õYð?g¤fñ?Aõm	_x001F_ñ?¶jÿ_x0001_ÊÇð?SaWs©_x0002_ò?ù5xf_x0011_ó?Ðmj_x001B_/íñ?ÂV,U%ò?_x0003__x0005_+¶ÕÉð?Åû×ì_x0001_fñ?_x0002_Wcð!;ñ?_è	þëCð?ëÅÍ¡ øð?_x001B_22ð?¨8N}ð?&gt;ÏÞ_x0015_V_x000D_ñ?±I_x0015_UÜñ?\÷0,Ïñ?»«B|hð?á|¹÷ ð?_x0003__x000F_kÏçð?F@ë÷ñ?9µmÍ_x0014_ð?ØÜ$µónð?\å.0ð?¿ÁÊ_x0003_Íñ?ÄÈn¸,_x0004_ñ?q_x0015_E_x001E_ÐNð?õv"µÁ`ñ?¥ü¶ù_x0004_£ð?AÊr"_x0016__x0001_ñ?Pq_x001F_­Üóð?xÇü°x&amp;ô?_x001F_°lò;¦ð?1AÄh&gt;1ô?¿þ¨+ð?¾¦0­þFò?59_x000D_hOò?8_x0001_|àW/ñ?ýÃZY_x0001__x0002_/åñ?_x0019_.º6Æñ?*aÀxò?æ`&amp;é_x0007_ñ?\|_x001D_÷áëð?F_x000D_dH²_x000E_ò?_x000E__x001C__x0005_)}ó?®H%i²Gñ?Õì{_x0011_·þð?/h_x0019__x0002_0ò?Ú_x0013_FÍ±eð?õ÷¬e}Øð?obØ;_³ó?óÜ?uËô?&gt;ÊðÅp_x0007_ñ?fï×}¾Òñ?êì_x0003_ÛõGð?£@×ðÌ©ò?$u_x001C_ºðò?(_x0017_ 'ò?_x0005_ßÙ£Xð?EùvÓôñ?_x0001_´ù_x0018_ió? Úv_x000F_Í_x0003_÷?¹¼|újð?_x000E_Rd	¨Öó?ï_x0002_PÅAWð?_x0004_V¥,_x0001_ð?_x0016_H_x000D_ùbñ?ªó\8ó¡ñ?½§Æ^Hð?Ùº_x0012_×_x0008_ñ?_x0001__x0002_ÝàzÜ6ò?ûTâ+Ùð?yæÌöÝ±ð?ó«£¿,ñ?è&gt;}Ið?fÅ_x001A_'ò?p_x0001_b_x0019_ò?ú_x0011_9Vð?qÝº·_x0016__x0003_ñ?in_x0019_Áð?iÓ	§_x001B_ò?ÐÔì_x0012_µ®ö?IÀ_x0012__x001E__x0001_ñ?_x0001_&lt;_x0010_øð?ÃBÊ&gt;üdð?iñ|8CÃð?&gt;ò­;ñ?xÞ_x001A_É2F÷?Ø&lt;ïsóó?§àv%öÛñ?&amp;[üGl£ð?í0\#@ñ?*Ëõ;ãò?\·Ýå_x0015_ò?ØÏÔRBô?fy\Ñ´ñ?^Ã««Ìð?ÃÝ'`ØJð?¿£Ouzò?@7[_x0001_Âïð?Ë_x0005_E-vzñ?¹ê){_x0002__x0004_v8ð?_x0003_ð _x000E_ñ?²Q_x0013_l±_x0014_ò?v¹Ú_x0010_¨_x0007_õ?HAøS_x0003_að?, ÂbFíð?ãntÀÕó?ì,_x0001_röìð?¦½Êùò?ßØÔÑBð?uB_x0016_7¯+ñ?rç_x0002_rò?_x000B_\ðÊÎð?»""k­$ó?Y[öpù?aÙ©cPð?)_x0005__x0017__x0001__x0010_ò?þísJ_x0012_ßô?Eqòñ?Ø}[_x0004_¦ò?fXÔµ¤\ñ?¥8))Vò?²i_x0017__x000B_½vð?¼_x0011__x0010_ô?'uWið?_x0008__x0006_ô|âgð?_x0007_WfzS ñ?Cu÷	Ýð?ØF_x000B_9·ð?Þ®&gt;Ðñ?áîTòÙð?_x0019_M|Dð?_x0001__x0002_mGrîz_x0015_ñ?[4­3Ïó?_x001D_ Ð¨ò?ãM_x0004_@kñ?l¾_x0008_ñ?ó;iGð?ÍJ\q`þð?wöð?S$_x0011_q-_x001C_ñ?gaqÉð?P6?X_x0019_ñ?®T_x000E_35Ió?_x000F__x0006_#(_x001F_øð?á[Onñ?(ÐÇèUò?_x0002__x0019_N&lt;àð?²_x000E_Øªñ?³KÐ_x000E_|ô?_x001B_´ífukð?¬1j_x000E_ò?3^È¾ð?aqo}®óð?xM_x001F_0+_x0002_ñ?,LlÂ»,ð?'¶;ÙSð?B_x000B__x0006_äÀfò?ÙD?9T¹ð?ïéª_x001F_wÿð?Uwÿþò?h²Áðñ?øÏ_x001D_;¶­ñ?æp¶Ð_x0001__x0002__x0017_pñ?F_x0007_ý(_x0017_ó?±Eóró_x001F_ñ?Ñp_x001D__x0001__ð?&gt;_x0005_cp|Ëð?¿V_x0001_l9hñ?øiFZ*Jñ?÷P_x0007_»Jò?×µæQ_x001E_ñ?7!µ?_x001F_ò?Íu3÷Tð?LL_*rð?^º_x0010_ÝHð?_x0004_Å_x0016_eð?ç"ïù&amp;ñ?äSånZÍò?0êG"êéò?ú_x000F__x001C_°Ø¨ð?mSPÜñ?ý§îVò?_x0002__x0019_}¼ÌÃð?A:_x001F_Õdò?_x0014_ÛeÇÑñ?Íà_x0003_n9ð?ü­5}¸@ñ?þ_x001C_K_x0012_³0ó?¡|T&gt;¼_x0006_ñ?í·µ?ð?â_x0002_Â_x001E_÷_ð?{6Þ²ò?Ød6@&gt;ð?ÿ,±@­Õð?_x0001__x0002_|d°¸g_x0016_ó?\·+	ñ?lÖ&gt;_x000D_$zð?Q3Öw¡ð?ÉÌít¢ìð?Ä¹£Yñ?4Ó\Ôð?#_x0007_)X¶ð?ò_x0019_çþf_x0011_ò? c~x	ò?­%éØ$Ró?yÁKÚzaó?D±_x001C_Eçð?Ç-ÿ_x001F_u¤ð?_x0001_-_x0012_ädñ?]_x0014_À£HÔð?^S*+2dñ?yÂ§µgIò?°_x000E_§&gt;ñ?!8_x000B_"_x000B_ð?Û_x0005_c*¾ð?kS_x001E_´ð?_x001E_ÊKI_x001C_Ñð?Ô_x0014_ÍñJ,ó?¬rÂÅð?·mßxÌð?ÏrïÄ×ò?¨\S_x0005_`ð?£ÆÍ^Hô?3´_x0017_|Tò?J_x000F_8¹_x000F_ñ?	UÒê_x0001__x0002_Þwò?ÚÆwÑ¤;ñ?úqÞïéð?¯)Ì_x000D_Ýð?By\jtð?@ªÇÕ»ö?Àªf×z^ò?òüY®«ò?Þ_x0003_Äh=ò?_x0003_(_x0015_tð?&lt;¡ü¸9{ð?¼tÛÕù?¬_x000C_Oû?_x000B_ñ?GoL²h3ñ?_x0013_1+]Ãð?Ó«¥JÂð?5dR¯Iñ?8¡ÿ8_x0017_ñ?tÖ_x000E_	¸ð?_x001B_±(,Òöð?_x0018__x0010_´&amp;_x0005_ìó?(;8=ó?ÜÓ¯_x000C_*ññ?zI_x001B_Q¨ð?rÀ_8¨Ïò?)_x0015_]KNcð?&lt;_x001A_&gt;D0kñ?`Ío§µ ð?;MpÈ®Äó?êÜ_x001D_ñ?_x0006_cx Å¨ð?c_x0008_×á@ñ?_x0004__x0005_&gt;ùh_x001F_Løô?¦ÍAw_x0008_ªð?Å_x000F__x000C__x0018_Í´ñ?_x0002_ÁÄkbêô?"¶»QX}ð?\l_x0003_CèÔò?®_x001D_£lzð?ZvWªð?3ºk__x0008_ñ?^1XÎrò?×¦6Yêð?_x001C__x0006__x000D_½)ò?µ_x001B_wGWð?lá¿ç8 ñ?É-gÔ¿_x001C_ñ?Cábc¬sð?¹2_x0012_¹©qñ?5IÙ;*¾ð?/XD_x0006_¢Vñ?×½ý×±ñ?äX_x0017_¥_x0001_0õ?Þç8_x0005_ñ?_x0017_h]tì_x0007_ô?2Þ$¤_x000B_!ñ?¶ïg]ð?î_x0015_2Û¸ñ?à|ð¦_x0002_$ð?Ü{Ô¥Ñð?²zÇ_x0016_Xð?_x0005_*Ï£d_x001E_ñ?Ölùf_x0018_Qñ?iÿàØ_x0001__x0003_Çìð?¯9-¾Ûò?+Æåoñ?S»HÙCñ?_2qI :ñ?â,ûÇ_x0002_ò?ã	w8Eò?D÷aFjûð?¬X&lt;&lt;,çð?d_x0019_5.9Òð?RÔ·ä§ð?úä"~ï¶ð?:Æ_x0003_1¨'ð?SuQÁð?3'¦ò?«0I7Rð?ëlû	5ò?ï8«ñ?­½«uÙñò?Å_x0002_I0~Ùð?hZS_x0010_#xð?-!O?_x0001_ñ?&lt;¦N+ð?_x0005_ G__x000D_ñ?c¸ºÐñ?Jí³k?°ð?_x0015_³pf®ð?_x0012_,»jÿÀñ?iPfpÙð?îaá¨«Qô?Äc_x0003_@_x0003_ó?Û_x001F_ÉGCð?_x0003__x0006_¦bÀ_x0010_/.ö?Á_x0005__x0011_rbò?¦­¡_x000E_ôâñ?w¡n1oñ?ÄY|_x0007_{éð?cæéU_x0018_ð?©%T_x0002_µ_x001B_ð?n86[½ó?t¥"_x0019_#jñ?z¥ÝÿG#ò?BügÇkæò?¢J_x001E_ÄÓò?}NÍÑ¨ûð?~e\íßò?_x001B__x0004_R_x0015__x001B_Çñ?Û=\81ò?0E=ÔZUð?|_x0001_O1(Ðð?öMÛjîYð?ÊÄ¬t_x001A_çñ?ús_x000F__x0003_A¸ñ?h_x0002_½_x0002_À?ð?_x0008_U_x0016__x0019_Ãð?_x001E_=_x0016_äÆñ?}º'? ð?;_x0018_ò?ïñ_x0016__x0004_]ò?ÐÕ¨ÕÞð?AjØ_x0005_ ´ð?ÀîÎÓ®ð?òÅ&amp;1ð?_x000C_ÈÈÛ_x0002__x0006_Æ¤ò? Ö{Ý]ñ?_x0001_¿¶_x000B_Þ|ñ?Ð*­#Ïð?@òÏàåÒð?ûÏì¤··ð?wg&lt;F@õ?¤$¬_x001C_ªð?ð&lt;W_x001C_ñ?îöþ	6ñ?&amp;ÌÑ¢Ì_ð?2VÊ¼×"ñ?AÉÿ¶)³ø?_x000B_ä¶_x0004_âÐð?'E_x0011_©ëð?¼VL¡vñ?íoöã_x001F_að?_x000C_q¶æòÿò?·_x0001_)½ð? ÷Ât²ñ?¸_x001A_ûhð?_x000D_p_x0007__x0002_Ñó?0Sÿ¤½_x0003_ñ?_x0014_ËÕáÊñ?á×_x0005_vÎð?ÖL5¤]ó?5g+Úð?X_x0013_ÙÙÇð?õ-ÂL££ð?(©2~_x001A_ò?¦â5_x0005__x0012_ñ??2aÑ_x0004_²ð?_x0001__x0003_øýeX÷ð?²À_x0012_ñ?hÞ!}öÑð?M\ü½ð?ùN)[_x0018_ñ?®ëæ&gt;üÙñ?C_x0008_;Ù_x001B_×ð?ã ð¯Ç6ñ?ýÜÇ-lÀð?¶-äÜfFò?ü½4Èð?_x0004__x001D__x001F__x000D_`]ð?¿âG~Fúó?âø&amp;¾õ_x001C_ñ?¨£Z_x000F_²ò?_x0014_0L_x0004_ñîñ?ÃñCßð?Â_x001D_y1ô?(D&amp;#¿Eñ?ÖöP²,Tð?½_x0012_Mº/âð?¦(-O}Ñó?WH_x001C_p2_x001A_ò?£µ$ba*ò?_x000E_Ò_x0007_N_ò?tíºbÞ_x000B_ñ?Õ	§ª_x001B_§ñ?Ê_x000F_Y *õ?Põ_x0016_XVð?Æ/_x0003_eÃñ?_x0010__x0019_Ug_x0002_ñ?_x0001_ u{_x0001__x0003_ó?i&gt;zV^Qð?_x0007_íI¤vqð?Vå_x0011_¾Üð??å$Úöéð?w_x0002_òãRñ?Æ=ÛÖò?_x0003_\$~4ñ?¨_x0001_U3gñ?×¨ý²Ùqð?¶¸PÅDÆñ?3G_x0002_Ôð?e³gWH,ô?¡2Ô_x0005_®ò?HØ_x001F_eCð?ú&amp;Ê!qð?K_x0012_ç_úvò?¦m:5Znñ?[éqÜAXð?;_x0018_­_x0004_Ûðð?Ï³Äê|ð?2ã÷¾ÿ»ð? å$Él©ñ?ñø÷ð£ð?R_x001A_b_x0004_¹ó?â°_x000F_«ð?_x0005_´GiU|ð?½IèA=ð?_x0013__x0013_Iõ_x001D_ò?ì_x0012_Ñ/ÔNò?_x0011_Û!ÄÒQò?ïPóö9ìð?_x0001__x0003_HGëÁð?Îù¡NG:ú?}ñN¡ñð?Iq_x0018_í»oð?p_x0010_wÈmò?:~ldmðñ? Q¥¹k¼ð?BI@ULð?ô_x001B_v6ö¨ð?, ¾÷_x0013_ò?(Öuñ?¹·"ôëàð?äí9Âð?Ò7_x0013__x000C_ø ð?^9ÚÕ_x0003_ñ? -p_x0007__x000D_ô?OãKãð?êÍ_x0013__x001F_º`ð?tpÆÓ¯4ñ?Gb	_x0015_nð?\«ÒíÆmð?$Ïëù!ò?YãÉÆüÞð?ö¹Áÿ¼rð?u_x000E_gäî©ð?fb	_x0002_¼ð?îN*¸pøð?¡^vâãñ?°_x0015_dÁ¥÷ð?°ï8_x0013_ä`ð?Æÿð$_x001A_ô?ã#ò_x0003__x0004__x000E_ó?'?»ò?_x001A_Mð|ñ_x0016_ð?I_x0014_hGîýð?ÜO_x0001_àTZò?¾åj&lt;þð?_x0015_©ïuf/ò?_x0001_ñWÐ%ð?¼Gª_x0016_Ûñ?_x000E__x000F__x0006_ð?BÙÇYò?ÿ¼¬.Ùÿð?ó_x0004_Ò¡¹¢ñ?Þ]\÷X6ò?r¨ý_x0007_&gt;gð?mÑá_x0014_ñ?S¥1ùÉ&amp;ñ?ývµ+_x000E_Éó?[¢öaLð?¯HG°ò?»_x0011_ÖU§ñ?âËÆÀ_x0007_pð?xGÐO²_x001D_ð?x{¢tþ¢ñ?Í"ß-Å­ñ?øi´û}pð?m¯^_x0002_ô?ÀËÜú&gt;ñ?Õ_x000E_zÊð?WTbð?M(yPÀñ?uVË_x0012_=£ð?_x0002__x0003_|ß&amp;;ò?¹fÐ¯ð?_x0018_^:TÙð?×i_x0014_}1^ð?;á-½_x0011_ô?_x000F_±_x0016_t·hð?I¼â6ô?yx-I¬ó?ü_x0007__x001C_÷Q5ñ?_x000B_ûõNó?èãâ_x001D_Ù*ò?:%ÈÃ_x0011_&lt;ñ?À~_x001D_ò?ßSÓ6}|ð?ám_x0008_sÃnñ?JÙ^¸_x0016_-ñ?R_x0018_ãgUò?dÌZ3Öð?³Ç=cð?²ÿËºñ?ÎÜ_x000B_jpñ?Ç_x0019_Þû«ù?÷û]º_x000B_¯ò?p.óË_x0015__x0001_ò?vÁ÷_x001D_Öõ?îówHêÊñ?Û:bn@6ñ?sÎjð?ýx"ð?H	_x0016_(¼ð?ð(waõ2ñ?_x0001_XM^_x0002__x0004__x0003_ñ?Íz³ñýañ?^;ò¤_x0012__x001E_ò?_x0011_·_x0001__x0017_µ)ó?_x000C_I5Óð?v_x0017_8Á¦ð?[ºÈ!5Rð?é.óC_x0006_*ñ?býøLêñ?ÐÔ0&lt;º_x000C_ñ?hÇ[0y9ñ?IõîHåð?Ë&gt;|6Xñ?üJ_x0007_³$Zñ?,þ¬A«ð?_x0013_hY[Eò?_x001E_@s;Öð?Bê¢É,üð?D»ã:ñð?k²Â0ð?-à»_x001A_QEð?öAÿõð?_x001D_#OnIÌò?}4_x000F_¿ßØð?ÀY$±ÀMó?.^s}°ð?RaÅw¢&lt;ñ?Õ\ú¯$_x0010_ñ?_x000B_?ïû¹_x0017_ñ?8^ ¼Vð?ïéZQ`Iò?Södð?_x0001__x0003_¨CL_x000D_P_x000D_ò?8	é82Ôð?k)Lýòð?_x000C__x0010_K¯ò?KHYÙæð?¹]ÖùþÓð?ÐçÄ_x0018_èÚð?Óÿûjð?hE_x001E_BÅ¿ð?_x0014__x001D__x0011_#[ð?_x0003_nÎYÎ@ò?[_x0012_Ü6³Øñ?Ñ³ÎÇ7³ð?´J{_x001D_òð?SõM,÷®ð?©ùæäÞÖð?_x0018_ZvTG«ð?S¯AQéíñ??&lt;|_x001F_Ë¬ð?Î_x0017_×_x0015__x0002_àð?ôÅÒI;ð?xþ¸¶\Oð?©f_x0016_gæ_x0013_ñ?qã_x0018_¤_x001F_ò?~Í_x0001_B85ñ?ÏÄÜ@îð?t¯Ým_x0001_ô?½0yJ¿ñ?ãé_x0011_ZVpð?÷äÀØ_x001E_ñ?ñ_x000F_ùçó?r©û_x0001__x0003_qÝð?_x001E_eU¿õ?ÙbÍ_x0015_I-ð?_{\^_x0013_wð?Ðxö:hhô?Ð%èG(ìð?¨¿|wôXô?rÀÕHKäô?.ÚÂò?ñ3¯-ð?Ü¦&lt;_x0001_êññ?_x001A_öR*îÖð?¾æ]	]³ð?oÎtùîjñ?¼¥í²ó¥ð?_x0002_ÎùNó?¥_x0018_wÛ!ò?49Óâ¹ò?.ÃÇ@_x001E_ñ?ÆSëò?«ùÑ_x000E_Pñ?ÿo{(ð?¯_x0012_Ï°Cð?þ}_x0010_Í®ñ?H¦N¶ýð?¿U{IKñ?·8Z_x000D_Óxô?°@­Éà_x0019_ñ?¯n#\tò?.Ãa5ò?ÀF'#ñ?_x0006_#Þm89ð?_x0006__x000F_Øai_x0017_8@ñ?b§0Iõð?_x0010_d_x0004_qõ?ñÀ_×üåð?w Q(Q_x001F_ñ?²_x0018_N_x0004_ñ?½Ç&gt;_x0011_T	ó?_x000C_¥.¾TÇò?s_x0008_yÜ½nò?Éë_x0007_?SZð?I.`_x0012__x000B_¾ð?}Å_x0007_H¾®õ?G_x001A_(pð?Ã*'FÛñ? _x001C__x0019_%¥ð?9PÖ_x0003_¬ò?Ø	¤_x0001_ñ?m¸_x0010_Sð?YÔì_x0001_íð?Ï_x0011_ßú$¨ð?l2Ýmïð?åñ~MÄ_x0002_ñ?ûùD_x000D_æôð?_x000F_±_x000D_~_x000E_%ò?+CöÄð?u©pÎ÷ð?d_x0005_DÅÔ]ö?ù_x0002_G%°âð?&lt;ê"&lt; ¨ñ?m[õ_x0008_Âð?ð$¼`_x0006_ñ?_x0004__x000C__x0002__x0003_ð¹ð?ÍPv_x0016_ ]ñ?üµGËãìô?È§_x0012__x001B_@zð?_x0010_â _x0001_pñ?Çë_x0019_q_x0015_fð?mGuì£ò?¯¤5_x0018_?ð?áíÕ_x000B_Iñ?_x0006_Ýxãóô?+Hòùó?z\ì»wÿ?þ¯Ú¸ñzò?ØýQ¿ð?td®KXð?ÂGîò?úí_x0010_¦Wð?Qì_x0008__x0003_Ëçð?×æBgð?Þ ._x0002_:Lð?Ãó°qy&amp;ó?é.Çê2lñ?á_x0010_´ ôñ?ÐsC0ð?P¿b¤Dßò?¯?ÿ?ñ?/;KjÖð?ÉùÈ}ñ?l+Ïð?X Þ _x001B_ô? _x000C__x001D_üMö?_x001D_6_x0014_¬ð?_x0002__x0004__x0013_J5rø5ó?úUÊî¿ñ?8*D:1£ó?¥_x000D_LÓÒxð?zU_x0019_ Ñpñ?Ñ×Výnñ?_x0002_#ÖlKð?¥wV_x0004_ñ?|_x0013_³Dð?Ó2ù¿¬Fð?_x0005_JYÌô?_x0011_¹+DQð?öº_x0004__x0001_M+ñ?ºÞÇAñ?&lt;&gt;Æ_x000F_uð?K{vl_x001A__x0006_ò?î_x001F_Æ°¡õ?_x000F_ó;dið?À_x0008_Bs_x001A_ñ?ûå®"íð?½ &lt;_x001C_¼Ñó?j_x0014_&amp;_x0003_}ñ?çl_x0005_ñ?5äíÊóàñ?¯2_x0013_ÇÉð?§ËÇ8ð?_x0004_Ì_x001A_óOð?_x0004_äxð?ÐÝ¥6_x001F_ñ?_x0010_oâGQð?uªXÙÃñ?(8Æ_x0001__x0004_Íö?_x0008_Ý_x0011_(kð?±L&lt;|Nñ?Tï$´ÿXñ?÷_ÚÅÎ1ñ?®_x0017_5ühãñ?'ºÛ_x0002_ð?L_x0005_öÜØÌð? _x0018__x0015__x000F_ñ?»ºÒpáñ?&lt;á_x001E_|ó?m´@t`§ð?*:Ïèñ?5è©Y2 ð?ÃüT?{_x000C_ñ?-t_x001B_Ãò?ÝU;_x001C_¹¬ñ?ÿGs»ÅHð?Dijð?(_x001D_,+±\ö?ÿ¨Òð+ó?_x0011_2·xñ?Û_x0017__x0007_e_x0003_Èð?|C´@½	ñ?Æ£_x0019_E_x001C_ñ?t/¬õð?êO1-ò?_x0018_ Ît[ñ?_x000B_ñ_x0014_íG_x001A_ñ?~I³¡ñ?·2«_x0010_ñ?Í»ïJ:]ñ?_x0001__x0002_CGòöQ3ñ?}#_x0012_s%Dð?øx¬_x0015_ýð?i÷ë^Øñ?:Ö¢¥{­ñ?¼t¾nþñ?½Äøã9ð?éIZÌ.ñ?_x000C_ÛW?Ïèñ?ÁQ_x001C_ãð?'8÷3¿ò?ÒEì±FTñ?`xD7KIñ?_x0018_Í_x001C_ï ñ? Õ_x0008_Ë¨ð?gwq_x001E_ò?½+ìüñ?¯¬c¦_x0014_\ð?_x0011_l«ò?}Ë×¥ð?u¦Nñ?0úÓß'ð?¸°M\Ikó?FÃz%Ðtð?r?_x000E__x001C_ð6ñ?ZÓxþ¯¾ð?Pwñ_x0008_ñ?ÝE9S_x000B_ñ?8Z_x000E_ìzÜð?úüÂSGÙõ?Vì÷8e_ñ?»}ßq_x0002__x0005_T_x0014_ñ? ¤üG_x000B_Õò?/_x000E_XâApñ?í¾îÂñ?H(ôj¿ð?äÝz¤O½ô?PDò¼Uð?3&lt;_x001D_aV_x0018_ñ?7 a§íuð?½¦+-ÙQð?{¢¤_x001C__x0002_4ð?:$°å¼ñ?_x000C_ÔIã4Îð?#._x0014_ê²Xð?¹¿_x0002__x0002__x001C_ñ?1G_x000F_tüð?_x0018__x001C_ÇM¢_x0004_ñ?ÖT_x000F__x0005_]að?ç\6ªð?Åúøð?_x0017_Æã_x0017_ð?æ_x0003_Ï_x0001_ñ?_x0015_Hþ_x0013_ö?_x001C_âóQ8;ð?Ë_x0001_(sgñð?Ñ÷±Íãñ?)ã]¯5jñ?³óÀfFXñ?J±swò?ÑëP_x0006_Fð?¯^lºñ?(Ú.iÜð?_x0003__x0005__x0005_°	çð?_x0018_Êdñ?=1Ø_x0004_$ò?ýöA_ñ?_x001E_b¿×_x0002__x001F_õ?ã.¹ùAð?_x001B_Ýþ£6.ò?¼\èHãð?*á_x0001_ygñ?_x000D_I²L_x0016_@ñ?É%"HDð?_x001D_síË2¼ð?!ù _x0014_náò?\_x0006_^C¯ð?_x000C_´©ØØô?oWP[ Cò?*à¹_x001C_FFð?9¾fá&amp;ð?¾ïÓûC ð?ú_x001D_¹_x0014_]ñ?¡ØÄ¿4_x001F_ò?ùdZá,ð?x= ðð?_x0003_-lRKNð?Î_x000C_^ÆÇKð? G_x0014_ÈG_x0001_ñ?_x0011_ð^z_x000F_Lð?#ÿ_x0010_­ ô?nA$I_x0014_ð?Á %¯ï_x001B_ñ?dÔ&gt;3ñ?&amp;ïé_x0002__x0003_Tð?Âfâ¬Jð?\èSì_x0003_)ñ?`ÆcÎ9_x000F_ò?Fmf{ñ?lÙ÷b_x0018_Gð?ÛÒ!]_x0002_lð?øõð_x0005_ð?´Õu9y_x0006_ò?ÛAbfrñ?¹í£_x0002_ñ?v_x0010_Þ\oÉð?MÆfãµdñ?»0_x0007__x0006_~ð?'D_x000C_5ð?ö_x0012_û&lt;Ñð?òÂ6è°ðð?_x0001_	 üKñð?kff¢ð? :NôÞñ?Ñ,(ñèð?W_x001E_º"µð?Z¸Í_x000D_.îó?_x001B_]Í½`ò?$´P[ð?^G©.pð?L_x0014_¢Û·Õò?t.^tòÞò?.·p_x000B_KÔò?QÝó&amp;5õ?Z¾íÏñ?_x0019_~¹'ó?_x0002__x0004_C_x0013_Î«ð?*_x0003_jIð?YÙh&gt;ð?ö="Näð?&lt;L+Îñ?Ç,_x0005_ÏFGð?&lt;öY_x0019_íó?_x0019_¤]î_x000D_ð?Öo¥G:Õñ?.±ÿÔð?¯a§w¬ð?ó_x001D__x0014_´fð?arð¼ð?l_x001E_A=´Ôð?²hÜF"ô?,«æ_x0006_\ò?ÖgBvò?_x001A_§jÁ_x0001_ñ?_x0001_1Ãxó?_x0006_xÄ_x0017_ô+ñ?ï$Ï|"&amp;ñ?ËJ&gt;äñTð?¾k3ÖPñ?à¯Û\ÔÝð?¯1_x0007_Yñ?ûÖcªÂð?DðaÊN÷ð?hÅ¬°2)ð?ó_x0004_¯Öð?¥8_x0008_à%µò?aË_x001A_q_x001A_lð?Æ,k_x0017__x0001__x0007_aeô?_x000B_©ù·î[ñ?_x000C_`_x0003_K'ð?¯ËÞì_x0019_¨ð?_x0006_Ä1Êñ?³_x000B_:08ð?7Ñê5ýð?_x0003_Y(þËQõ?_x0005_sCGÛ_x0018_ò?¾áP¼¨&gt;ð?»L&amp;æY&amp;ò?V§WLê_x0010_÷?_x0006_jD)Æô?ß6Jò?_x0012__x0002_ÙÓÄò?ìKY@¶}ñ?È¶ÒùJð? ¹ÁÉ_x000B_ô?"Ü_x0010_¯Ñ©ñ?àÁu È×ð?exû®¼Wð?_x0004_N_x0004__x000D_9ñ?èÓµÁð?À¯®Ã¡Yð?¾ìR_x0001_8ò?Ã8tXÞð?Þ&lt;Oøáïò?a¨ªø_x0012_±ð?iÖ-ÁWñ?Þ_x001A_.,Óò?§ÊÇ}ãð?kX)[AÄð?_x0001__x0003_&amp;W_x0015_Û_x000F_Pð?[ê_x0012__x001A_¾ð? f_x0002_ñ?áþøÂ_x000E_õð?05¬~¯ð?*£G;Õð?YeÃoô?&lt;ßÝsèð?¯³%ÌYñ?Ä"ÔÑgIô?Çõ_x0018_¾#_x0015_ó?®ìèë¥ð?_x001A_$­c^-ñ?_x001B_6ïêlð?²­âÓ÷ñ?Çzâ_x001A_½ð?ÌÄßWE&amp;ñ?¾Î¯Ç_x001C_ð?ÚÉÜ¥àð?:Ñ _x0005_Òñ?Wüùÿ¦´ð?k°G&amp;ñ?SðÌ£¤ô?Ç;ß:*ð?nÐÇ_x001C__x000C_¸þ?_x0019__x0001_zjð?ø_x001C_Ê,Ëð?XAmBÊþ÷?_x0005__x0017__x0012_x Êð?jLPÕû_x001A_ñ?¦G_x0001_AÀä÷?Ä_x0010_å¬_x0003__x0007_/_x000F_ñ?ZFø_x000C_S_x0017_ñ?BÉÞ3Ç&gt;ð?vûgN_Çð?6Ø_x0002_Ò®?ò?Ç¬WøÒeð?ÿ_x0005_¨]÷ñ?cVî¸Oð?:_x0015_Ëg&lt;Áñ?_x000E_åßØïEð?G_x001B_I_Hbñ?'¯_x001E_©ô?_x0013_R¡dHñ?%H_x0006__x0003__x0004_ãò?¨Æ[í~÷?|÷_x001D_øX&gt;ñ?häT_x0012_Kqó?à'&lt;èiñ?¯QàtÖ_x001A_ò?x#-Þôìò?º"?wPzð?X_x0008_f·ñð?wì­p&gt;Zñ?vI._x0006_Uñ?ÜÕ&gt;³«ð?õ¬_x0007__x0001_Úð?¥]ðÕñ?Z_x0018_¡´cñ?FGª_x0002_.&lt;ð?%Ý_x0015__x0005_xð?KþZ-½ºò?ã÷'Ö]xð?_x0003__x0008_lá&gt;Gàð?²_x0013_Å¯Gò?! qñX6ñ?àøË¢ºð?­_x0016_çËPò?%±ôzKñ?è|~_x0005_uð?ZiÑw!ñ?6âù+_x0002_Rñ?ßí08ð?w(»x=ñ?Xîæ³mvð?/Ùx*Ýð?º÷_x0004_[Xò?$¨«n8iñ?GG&amp;ý²ñ?Ò_x0014_Ð1¿ò?&amp;\·qgð?0ÇU&lt;7×ô?2Ý_x0001_¯ê&lt;ö?9º`øp½ð?_x000C_uµµEð?_x0005_I·k_x0012_ð?_x0007_}Duñ?&gt;Ý_x0006__x000B_;ªñ?\J7_x001D_ð?Q,^ê!_x0016_ñ?Hï|eñ?w{;ý_x0006_ºð?_x000E_¶À8ö?Ô¾®{Bð?rÝdÐ_x0002__x0003_o_ð?Pcl_x0002_ó&gt;ñ?¨KÛö¾ð? 2¤Å²qð?D¦D_x001F_Qñ?î;âJnNô?s©É_x000C_§Xð?,_x0003_f_x0010_Òòð?ììo##_x0007_ñ?_x0001_ÂK¤r+ñ?óÞ¶(ð?4_x0015_$·»ñ?«{Â0Fãð?/ÉS{Xñ?$&gt;(Ìñ?8ÁF3ÄÎò?} Ncn^ñ?PÙAMð?º+eIw~ñ?Xð_x0010__x001D_9~ñ?!º3ùÍDñ?ÿ½¿ó?^?6²z ò?&amp;ÂÐ_x001B_X_x001E_ó?Þt #ïÀó?_x0019_tò#ó§ñ?_x0005__x0005_,JÐSð?6¶øT_x0003_[ò?Øú_x001C_&amp;_x0014_ñ?^a@Õ8Eð?´i_x0012__x001A__x0005_kð?cûSÐð?_x0001__x0002_SYÔü¥{ð?r_x000B_:uÕ|ò?£}?_x0006__x001D_þò?,¨è«:ó?£Æ_x0016_îW»ð?_x000C_åÿw²ð?^Íúpò_x0005_ñ?%ÀDBù,ð?¸MP_x001E_Eó?)Þÿî]ð?æ9Ååð?]_x0018_(_x001C_{ð?Àß%:Èñ?_x001B_x0ð?ÙV_x0006_Èñ?:Ôgô?Ñ¹_x0010_jð?Múß_x001A_Öõ?\{'Hãóò?¸ñuÓÉ+ð?¥ÜÃ#±ð?O@}ÿð?Ò»YÃb£ô?¡_x001F_©çáð?	ÎlÞ_x0015_ñ?Z4zû?_x001B_r	e_x0018_-ò?_x001E_ÕúAyò?_x0013_[í¿Øð?®³_x0012_Á7]ð?ýÒ_x0016_'ð?USú_x0001__x0002_ZÒð?Û5(IHñ?¬h÷ðð?X®_x001A_Â=%ð?H~£?lð?î¬$ÅhNñ?Y0¢iêð?J_x001E_ª»Äð?R_x000F_©Ëµð?_x001E_¢¥Þ7Êð?áM±QýNñ?yn¥oxð?Í_x0004_!ÌÏ&gt;ñ?bÕbOÁ\ò?ô,ónlð?Éºk~&lt;ñ?ã_x0003_ºÞÐ_x0003_ó?öÝýp.äó?£ÑyVQÞñ?R©£_x0019_ñ?Ïg&amp;ø$Éð?4'Ýÿ£ñ?Arh&lt;!ô?`åO_x0008_	hð?&amp;1_x0014_£±_x0016_ò?Øì±¿¶Éñ?Sk/TÅð?ûU Õ¡ñ?{àöK²ð?ãOau¼^ð?Nî®£JÀò?¼'éx]ó?_x0002__x0007_êMvè(ò?_x0007_P	\ö?FÜ ePò?Ð{{ÒÂ°ð?òc_x0007_»Pð?_x001D_û.íò?ÊÊ_x0001__x000C_Ið?Çøò_x0018_õ_x0004_ò?ôtÄló?Ë_x0017_C¾Ò{ñ?ËöD¤oîñ?BöËÉ_x001D_ñ?i{¿¼_x0018_ñ?gå_x0001_õ§Ãñ?x_x0006_!ÿ,@ò?_x0003__x001B__x000D__x0005__x0003_¬ð?"4Líà&lt;ð?_x0010_Rñýäúñ?	âWû:ñ?ggOBÃ[ñ?.Çwð?õ³µLÑ»õ?Y?'¦¤ð?_x000F_³J_x000B_%Vó?_x0015__x0012_g4£ñ?@ïa²©ñ?Ý²ï(ægó?³·XFð?_x000B_Þ·_x001E__x001E_ð?Ø/+Úþð?¶~¼Ã.Fð?ZK_x0001__x0006_8;ñ?__x0004_L¦âÍò?u«#¦ð?F_x0005_¨=_x000B_^ð?z_x0011_Clæð?Ä_x0017_7èt÷?ü¼_x0006_¯dó?ÐQSâäð?Ð¦_x000C_m¶ñ?&lt;ke¦Qñ?oxÛìL[ñ?_x0007_xó©âÝð?tq¥B\´ð?g©m4zñ?Ä_x0003_ñx"ó?íÛÉ_x0008_Bò?t¬2_x0008__x000C_ñ?T_x001E_¢Åó_x0017_ò?C)ÍûÃð?o@e-ûö?¤qÖWüð?ÐSPô´1ò?)x;q¸ñ?Z âë_x0002__x0017_ô?énÛ¾_x0011_yð?k;²~ð?6q%méIð?ò´"_x000F_¬ð?ÐXÞ@\ð?3R²×äÄñ?IX;_x001E_Íð?Ý·å93ó?_x0003__x0005_Ø,Kþ_x0010__x0011_ò?:!þpò?kz¾Nñ?_x001E_ÛcÌD_x0010_ò? Ç_x0004_;Z_x0008_ú?_x0016_LÖRàð?^)áöiÏó?d­½Óàò?Ö9qÖûð?XØ_x000D__x0004_õmñ?³I_x0001_öð?ËØ_x0008_|ÞRð?V,Ê_x0011_Hð?ux¥ñ?êg_x000B_uhð?Ê¹éôô?	yÓõñ?_=_x001A_ü?X|jÆ&gt;µñ?þ_x0006_v/¹ð?àD´d®_x0007_ñ?ãi´&amp;Xõ?*ÄN_x0005_ë8ñ?pÐË_x0004_'Jð?Q²sN×ð?G_x0004_Öñ?Þõº_x0002_ñ?Â¡ª&amp;Hñ?d¤6pÉ¯ñ?,«_x001D__x0011_6ð?_x0011_Ägç_x0016_ñ?&lt;#Úa_x0001__x0004_ÿ&amp;ö?)_x0019__x0002_¨£¬ñ?_x0017_ó9_x001A_Ì_x0003_ñ?_x0004_DÔÍÒð?^_"ëËLò?È_x0015_x*ëñ?þó»ÂÙó?_x0004_q­en,ñ?$_x0003__x001E_}Þð?O_x0006_7ÄÃ_x000D_ò?_x001B_c-ßð?\O5	_x0003_!ò?_x000B_pj&lt;ò?,åqoÀó?O}¥V?Vô?í_x0006_KFñ?Íj_x001B_T}¶ð?¯vðõa(ò?|Z{Eñ?äµ"_x0010_#ó?g¥o!Ûgð?ðé°&lt;ò?ÈN_x0005_I8ñ?wÖ+Bøäð?3pkÒRð?ÅMÃÞ­ð?þ¢¼DÖkñ?_x0004_Twxñ?Ý?Î0`ð?G_x0004__x0014_´_x0005_ö?ih|_x0001_t¤ñ?_x000F_ÇëÊ§ð?_x0007__x000B_¹	m@¿_x000E_ñ?#ßi80ð?_x001A__x0016_ºË°ð?_x0002_ó¸Ibò?ÎÑâ«v¦ó?¤Vtñ?6ÁÑné¡ð?&amp;~TqÌ$ð?¸_x000C_gYø¿ó?¦³jÄ	ò?³_x0004_Éû!ñ?³)Æ|_x0016_Gñ?Äõ¾ñ?¶ÙWªZò?ï¢úO_x0012_ñ?h_x0005_©3¦ð?&amp;Ù .æ_x001F_ó?qò;x_x000F_`ó?.ðÄµñ?ù(&gt;Õ'ð?Ü1_x0001_æÿø?!ZN)¿_x0008_ñ?rtÄÉnð?A}±+`ò?%)b·ñ?Iãlñ?Èq+ãQÏñ?_x000F_e®Ïð?¬g?öÛð?°÷TÀ¥_x0015_ð?$A$¿õò?²_x0003__x0008__x0006__x0001__x0003_Ieð?~Q4.ùò?²÷öö?Àå\ù9Äñ?,SÌl_x001F_ëð?_x000E_Èí&amp;êûñ?g2xi_x0006_ñ?d£¹¾ô?ÈF"L¡'ñ?,íáU	ð?¯,'ë¤ð?_x0007__x0006_YI¸çó?m'"[Ëð?UÜî_x0006_ñ?ñÙ,ÏGMñ?¡_x0013_£ñQð?öï_x0005_|\ð?N_;¶Ükó?PhÙj¢Íð?»_x001E_9_x0006__x0013_oð?¼0_x0004_9ò?~¬°þ£)ñ?«²amúñ?_x0011_b§ÉJ½ò?½Ñ_x0002_þÚUð?­WÉ2_x0006_ó?æPÍðZû?`/J{_x001C_ñ? Î¼_x000F_¢ð?x{¾èð?_x000E_7lÒÌªð?(¬6Ð1vð?_x0003__x0005_ÇW`Êð?\_x001D_K_x000F_·ð?ñG¶àÒñ?_x0012_íï_x001A__x0005_/ñ?áE_x0006_F¯ð?2_x0005_Û¾ñ?_x000E__x0008_ß¥Îð?Ð_x0013_1)Cñ?ÂM ð_x000C_ñ?Þ_x0001_B£ÛÑð?ì_x000B_a?ð?bÄÊõ?|ã_x0008__x0003_Ðuñ?_x000C_Æ_x001C_~Îñ?%ä¤é1_x0018_ñ?½RFDAð?2åQ¤tñ?_x000C_ZÅéD¶ó?Ô(ç8Ý¹ð?\ÿÇ_x0019__x0010_Õð?_x001E_g ñ?_x0013_3B4Fáð?ÑvØ²oð?®27_x001F_zýð?A7È¬_x001A_ñ?TL·N8ò?B_x0004_6@_x000E_Åð?|?«y_x0002_âñ?Klï»èð?éÝ¬yñó?üK^ë\ð?´ÌkX_x0001__x0002_Áüð?%¿yÍað?îm?Þè«ð?;»]Êð?4W_x0006_:1ñ?+­ïË¸;ñ?Z¡8jýô?è_x001D_ÈÔ{×ð?(ôÁÝò?z9YiÑéð?TÝ2_x000B__x0018_;÷?&gt;_x0013_Cq_x0007_¹ò?Í}¸07ð?¢I×³7ð?|@Ë©_x000C__x001A_ò?·â_x001F_[ó?¦.s`ð?Ê­`"yó?¢J~¼_x0017_&gt;ñ?²_x0019_:Bð?g_x0001_)Ü_x0005_lò?_x001C_¡#!ò?þØÄq_x000B_Íò?üOø&lt;ð?'d]®-ñ?XPè-_x000D_ñ?yóïEð?ï{ºaÇ4ñ?@Ç_x0008_Ñ8ò?z£_x0003_1&amp;õ?Ý_x001F_Dyað?Âw3~Wùð?_x0002__x0004_áê¾)	_x001F_ð?_x0018_ËØ_x001D_xô?2ê1¥@ò?4ÆNw§eñ?s_x0010__x001A_]Vµð? íS0ï6ü?Á«÷]F_x0019_ñ?_x001E_³+vñ?ImD,}ð?©ÙÐjÞð?þÙÆ|ÜÓð?_x0003__x001B_bL` ñ?äÉ×Æ³ò?_x001B_Êß5BÌó?®ø jñ?cý_x000F__x0007__x000C_Fñ?ka_x0001_Ñ~ð?÷÷êÝ_x0008_ò?/÷	÷Bñ?ü_x000E_BjØlò?i_x001C__x0003_h_x0018_èð?WæeÊ¢ò?_x0004_ð¼ö_x0016__x001E_ñ?.Ç'ñ?¾'íìeñ?(£Cÿð?xÃ$íñ?Æ_x000C_ûdö?päÚ¿#ò?µ"Þð?ß¦ÄäF¸ð?_x0016_ã¯_x0001__x0003_Þð?pº_x0008_R_x0002__x0006_ñ?`ÊQfñ?°íû¥¼ð?\ÃR!ð?dpÊ(Û¯ð?`¿\ñ?Vv|®rWñ?nS_x0007_U­~ð?ò½_ºÂó?ï_x0006_Hnôçð?Or±4Fõ?_x001F_,÷Jýð?À_x0001_4ùÞEñ?¶_x0001_Jå_x001B__x0017_õ?gjL°ò?O)£[³rõ?´_x0006__x0011_Æ¿)ñ?è1_x0014_{"ò?÷_x0017_¢ñKBð?f	u.ð?¹4×_7Sñ?Ü]¥_x0018_Ðý?ó8£s_x0015_Ñð?¸ßÚ_x001D__x001C_ñ?jdgÍwñ?¸±åð?_x000F_u%¶ò?Ð,Èóñ?=kx:ÌÛò?æÒÀ ò?Ï_x0013_-vúiò?_x0006__x0007_îÇ=Ä]ð?dínañ?ò|X×kâð?À_x0004_6wKò?.G_x0008_¦K¢ñ?_x0002_q_x001E__x0017_cð?¿6azð?&gt;Y¡·tð?ä	*´ô?É _x001F_Íevò?_x001F_9OlPñ?môÜ_x001B_»ñ?ó_x0018_&gt;\_x0002_iñ?CÞëå+_x0016_ñ?Wº_x0017_wý_x0010_ó?$V_x000F_RÆíô?ë_x001E_¨Kë ñ?%*[j_x0008_Uð?`ç&gt;7¿ð?î\I}W_x0005_ó?EU_x0003_k'°ð?î®¤X&gt;_x000C_ñ?¬Â_x001B_¦¬ñ?´z[eÌð?èY$ð?X¬«	_x0001_ñ?³ÇóG®êñ?^ö&gt;!Òò?£)ü°_x0001_Âð?È_x0004_øqð?_x001E_xkÇg¤ñ?Eù6Y_x0003__x0005_¦ýõ?õ[i&gt;zçð?¼8å³ÎZð??ô`åªó?ìb´&gt;Ôñ?Ç_x001C_í(ñ?¢ÁPådñ?ãºfF_x0007_ñ?Ny)r'ñ?®]6ù_x0006_]ô?_x0003_5­:_x0015_ò?_x0002_éj@²Zð?&amp;_x0014_H®ñ?êÑÇdi)ñ?ðë&gt;L\öð?Ðì_x0001_ø½ò?¼¸¿)&lt;ôò?m-_x000C_ÇÇ&lt;ó?¦=u¸_Ãð?Gß^Cò?1jçþØð?iMú_x0012_Úªð?£Î&amp;\ÏN÷?ÿ3_x0018_¬wð?òø¯_x0010_Äõ?_x0004_º²'ð?S]fX}_x0016_ñ?©pn_x0018_Rð?rØo_x0018_»ñ?_x0011__x001E_ íÞ¹ñ?Æo?é=_x000B_õ?ÙõôT°ñ?_x0003__x0006_J®È¾q&gt;ò?»ßõb÷fñ?&gt;È_x001A_²¦_x001E_ò?óÂ_x0014_rý7ñ?Äâû=³ñ?¦_x0001_L$ÿÒñ? ÏGËáRó?;Î}`7(ñ?ZH-À¦Hù?¶ýa´zSñ?:­x_x0007_Ñ_x001B_ñ?Ò_x000D_8Fõ?ëWfð?_x0010_7Ü_x0003_°ýð?òW_x0018_g5~ð?_x0004_fÛÝÂð?C$àz_x0013_Fñ?_x0005_à¨tYð?±b_x0008_¾-Þò?;âL¾ð?_x0003_Ráv_x0004_Zñ?h[_x0013_¼ð?@_x0015_#_x0016_ñð?ÏDî²ñ?.#"æâ_x000F_ñ?ÁÄÐ¾YTñ?v_x0002_o_x0008_L_x001D_÷?Ý1Ò°ð?:_x001D_ëQúò?ëÌ¾Cö?^Ôæ÷#Uñ?ä¥²Í_x0004__x0005_0ñ?_x0014_«æFèñ?«ºïtGð?rìzQq_x0001_ñ?ô_x0005_72Êò?ù	Ê¹`ð?±+iBõòò?Þí_x0014_äÀð?6CÔ_x001E_&lt;ñ?s_x0014_tañ?_x0011_uX_x0015_ìåð?döXÐOüô?ls×·¸Mð?@È¤2'ò?Ñç(èeñ?é(ÀB9ó?_x000C__x0003_Ýi¯ð?íÒHqð?þ_x000F_£4ó?*Ê³[ã_x0010_ñ?Ð_x0007_vàïð?o|ÓYîªñ?Ð_x0014_uÃ_x0010__x0002_ò?ù8t%7ð?WG	_x0011_ø?;z¬iÐñ?Ô8Íð?¥¬_x000C_¼ò?&gt;ÛQAuQñ?T½hý_x000F__x001C_ò?+»Kt_x001A_Óð?öèæÔ.ð?_x0007__x0008__x0003_÷r]í5ñ?]°Mg¼¦ð?5_x001B_w	QPð?¿7Ü¡_x0008_ñ?4ÿ_IPñ?\_x001E_Ù6 ;ó?M*àµ ð?_x000C_Râ´Óñ?_x001C_Þ/_x0011_ôð?·_x0002__x0001_5$ïð?øÄ?é°ñ?_x0004_øÉÖ_x000D__x001B_ò?;vØs9Æð?ý«¯9cô?d·dÔð?«_x001C__x001A_¹±îð?4®IkÃ@ð?rÄ2,_x0005_×ð?_x0011_ÛÜ_x0015__x0018_ñ?_x001C_uàSìñ?ø©­L§°ð?N:áßWwò?¯ò»MTó?[oúòÒð?B U-yð?ÀwÈÑøò?b#H&gt;ñ?¨¯æ!ôð?»D\o_^ð?òÅ4`ò?kÝÊÊ_x0006_Öð?x&lt;ip_x0002__x0003_|ûð?êÚóËB	ñ?ªúÍåcîð?ú7²`;ð?3éâ¢ò?_x0018_tàSqò?L_x000E_·dâñ?_x000C_(_x0005_ùÇð?àÅÓ¿ð?i+/ýó?|_x0002_¬ä6Iñ?ÒPO-°ñ?T$ûñið?fÅ'&lt;¶jò?ä_x0011_"lÓñ?Â_x0013_ô«åð?\p&gt;V®_x001D_ò?_x000E_TúO¬Èù? _x0003_ø¯ð?_x000C_B_x0008_Û_x0010__x0008_ó?5_x0006_Øá³rð?å`È1ð?´{+àmð?¿­_x001A_1=¡ñ?_x000F_	ç²¤ð?§c¹th|ð?SEy_x000E_º£ö?bÞ+ÃóÍð?wp-ºÃñ?_x0005_W¸|V4ð?_x0008_©!_x0005_)_x000B_ñ?÷_x0001_Ù_x001E_"ñ?_x0002__x0003_Ña«ì®ð?ò&lt;óôR¢ñ?¤_x0001_Æ:CÐð?AM_x0017_.Ûtñ?#.òË:ð?_x0017_O_x000C_¾v*ñ?Y´²màñ?Ï1Kð?¦OÏ3ð?­v_x0002_çSð?¯*PÄñ?gG#Ïð?¸Ó_x0015_þ¹=ð?RA_x0015_îvð?ÃÇièÌ¶ñ?;*-úåð?¹ýßDõ'ñ?_x001C_ÂóÙ$ ñ?_x001E_¼Üg¼_x0005_ò?8 :}ÿ©ñ?+_x0018_K#Phñ?_x000E_¦f`¸ð?ÍìÛ_x0005_^Dð?IÂv#ñ?ÁðÐãhÉñ?ûÊ×_x001E_ôÝð?_x0017_]2*Ìò?+fèSò?ì½_x001C_ïmÎð?+¡_x0007_¬bð?FÃý¼dÌñ?$1$Ó_x0008_	_x0005_qð?^êi!\ð?o\Ûc_x0013_ð?9ò_x0002_XÁô?»åà?»ð?¶+l)_x0006_ñ?½_x001A_£|ð?èÛè©Ëð?±N_x0007_Z_x0005_ò?_x0006__á¸gò?k_x0003_·Nñ?q1¹ïó?à_x0004__x001C_¬_x001E__x000C_ò?_x0016_Þf_x0016_ËOñ?iS}²æ_x0010_õ?§{Éo­|ð?0ø5¸_x000C_Ùð?´7K_ñ?*_x0014__x0010_N»ñ?!?ºËð?\¹L&gt;â¿ð?ML¢ð?ëúôziñ?$8¢ñ?lû¨èyyò?®Nó$Íø?ÈKøåóð?&gt;¯Ú³¨ð?_x000C__x000E_¸_x0005_i_x000E_ñ?_x0017_äE¿pð?u)Ñé@ð?_x0001_þqv_x0003_$ö?_x0002__x0003_|Sø ¢[ñ?+*pph½ð?|Ýu_x0014_²ßñ? _x0001_åÑíWñ?Y_x0019_k9G­ñ?_x0012_q¨Y¢®ò?_x0018_\°Å®ð?_x0010_#7aôÄð?³æ_x0017_@¿Þð?H¢@«*õð?Ø_x000B_;¥xô?¸*_ñ?	Õ³Añ?oï9_x000C_Lô?Øe@²_x0018_ñ?Â':ÔkIñ?iP_x000F__x0014_Ôð?qÌ{çnÊð?÷_x0002_.mð?¤¨ØE.ð?¹_x0004_)_x001D_óð?_x001E_k|4Yð?;_x0006_²Ò_x001C_yñ?2Ïêä-_x0005_ñ?Ý* õ¶2ñ?æxÆWò?Ãsgx-ò?¸;_x0019__x0015_áð?9±Ýzfð?_x001D_ã&amp;_x0008_V³ð?Åy_x001D_ãj_x0013_ð?ÞrZ¬_x0003__x0007__x000B__x0007_ñ?òõÿîi°ò?%	Ig^çñ?_x0016_`ÝLpð?|I_x0001_Â#ñ?î¹×K¦ ð?_x0005_ÅXgf¹ð?qô4ù¶uò?sU_x001A_Ò`mñ?%°Áö%Mñ?j¤ª6wð?_x0002__x000B__x000C_¾]ð?9¦ÎÝ¶(ó?ÂTr!ïð?+(­¼_x000E__x0016_ó?µ_x001D_oßF¹ð?î_x001D_!×Zñ?7X}_x0016_	ñ?ÝNi_x0006_¥ð?Ü]0ñ+ô?¦»uü_x0018__x000D_ò?Õ%¤VKuð?iðå¨Óð?	åqµ·Hñ?Þ_x0006__x001D_#¸Eò?ß­#¥ÙLð?_x0002_Ý=eð?ê|¹_x001C__x000B_ò?'=¤_x0014_w_x0004_ó?ÉµY6Íð?&amp;_x000C_\Ý¶ð?þ_x0018_·$0aò?_x0001__x0002_n¸ÚÀ	ó?&gt;N¸´ëð?PaðÔbñ?xt(±g7ñ?Ó_x0015_VÔ_x0011_ñ?ÚæãgwLð?_x0010_Ó¦!.Bõ?«_x0011_N_x0012_ª"ò??qu&amp;ñ?_x0015_A_x0013__x0010_&lt;ò?BH_x0015__x000E_/ð?&gt;Xkê_x0005_±ð?ªÞ_?·Èô?ªB_x0001_Úr`ò?1\G¶Xeð?_x001F_Î_x0017_rð?ªþ_x001A_yRñ?._x0002_lå_x0011_4ð?Rä9féñ?øèöù_x0011_ñ?¤=Ëà_x0001_xñ?_x0001__x0019_Ù_x000F_Zó?´úg®Àð?ºd§qRò?õ2&lt;ö\Uó?Bhy¼ ñ?3akHò?_x000F_t¯W_x0003_ñ?4¥Ã#ð?ÒTBÇ_x0006_Dð?ØÄ,'_x000C_Qð?8ÛÜ4_x0001__x0005_àñ?_x0010_|_x0003_g Ìñ?þ_x0013_zw_x001D_¤ð?Ã&gt;Û_x001A_±4ð?ÆA7_x001C_Hò?G¤|¬¬ð?_x0015_OËhð?ðX¼¹_x0018_mò?·Ìáé_x000C_ð?ø[I_x0017_VÕð?ô¨´_x0011_ñ«ñ?¶h_x0005_¦xÉð?_x0004_¡ô 1ö?lARÔ_x0017_ñ?¥Ñ7Wÿó?3Ò&lt;¬_x000F_ôð?×\hÍñ?_x0004_V"_x0007_cð?Ø\ÎÉ¤ð?¼Y!Ôgð?Ù(ÈI_x0014_ð?_x0016_dY,öð?V»_x0006_7Hð?z9¥b¤ð?_x0018_²pÚw¾ñ?(D_x0002_8âDð?3×'.¡ñ?_x0019_fm¯ïð?}Í¤¦¤½ð?¿_x0012_¸a'ò?àýèOdò?Zï_x0006_JXô?_x0001__x0003__x001F_Â´¶ò?¶Ür^¹¶ð?è·Ðàíð?j_x0013__x0002_vT®ð?·o¨_x001C_|ñ?qægõunó?¿NMÕawð?(Y·äð?IÝÇ®ÿKñ?y+ºó?ÑÙÃ¹ZMñ?ð?Ù&amp;ò?Ûö_x0006_",Hð?]^æVA_x0005_ñ?Wèzèð?é_x000D_Ì`ºÎð?_x001E_·4wò?!ð2ª_x0011_ñ?Ä¼_x000E_¹÷ú?8 FÈeÛð?~¢[NéÇñ?±¡þ_x0011_Xð?_x000B_Ê_x0013_Ýºiò?ÅÕµ¡ð?AQKzw_x0011_ñ?­wi3Aó?í¶A´?Øò?&lt;ÍG9cð?a¹bÄñ?u}ÁâÆ¥ð?_x0014_q!&lt; ¢ñ?¸J]D_x0001__x0003_saô?YïµÂÅ_x0012_ñ?_x001F_56vsð?C¿ÎµFñ?F_x001D_Ê_x0012_¼ñ?J&lt;KçìÏð?£BrEÒcñ?EÐEúeð?	Ä_x000F_vñ?|þkhîð?Â_x0013_Ì$± ñ?ñª_x0008_£kûñ?&gt;@*{³vñ?W_x0007_ÿé_x0014_ò?_x001D_ÛúJ0ñ?Îý _x0011_Q	ò?5vÌ®§ò?Í.5Æð?â3ì~ºôð?Ú½é°µñ?z_x0002_Ä7&amp;Tò?0Ö2_x0018_ð?­¸]9að?ÝÈ$5Lò?_ðÖ´Üºð?_x0017_R°®}ið?^ItØ}ð?_x0006_Ã _x0011_à)ñ?@Ì±Úöîð?¨î_Þ_x000D_ñ?´Ùzt»ð?ôt_x0007_¶¯§ð?_x0002__x0003_&gt;Ö~®ð?¯Nö8³að?ýùuO0Wò?ÁÇJÔ¹_x0019_ñ?öÜ.ì_x0014_ð?°"e¸W_x001D_ð?µ¨O(BÍñ?0FÓ8û§ð?! ö' ñ?_x0003_¡#ð_x000C_¸ñ?üaA$Çãð?{À¹_x000E_'_x000B_ò?âië_x001C_mð?4¤%I4ò?U£_x001E_¾Vð?·_x0002_ÉUÁgð?ð&amp;ø¹Øoñ?è"q¼_x0007_.ñ?*QãcSfñ?Î_x001F_æV¾¡ò?_x0001_½1º-$ð?l®_x0005_oR`ô?Ô^ç )ñ?ºB§Ñ	_x0004_ñ?êÆÁõ?ÈéJd@)ð?_x000E__x0005__x001A_2÷ñ?I_x0017_8Xcñ?uS£=ð?É¯°ò?_x0003_×#É#©ò?åâ&amp;è_x0001__x0003_æIò?Ø_x0002_jµêÑð?9£ò4P_x0007_ñ?(ç·êð?_x001E_7¾_x0011__x0002_ñ?¶_x0002__x0010_¨Åñ?Cwpò?Ñs#_x001B_Èð?x_x0015_´f/5ò?&lt;ºÌã_x001A_áð?·«_x0010_É_x000B_ò?Ocñ6®ð?«¾£`ð?9¿R_x000F_»Hò?ÎÔSÀg´ò?ä¸0ÔÀò?þgò,§ð?1Ò_x001A_&amp;íÄð?+_x0012_	§jð?Ö_x001F_ë_x000B_ÿð?ÐýyóCÝð?|à¸_x0004__x0007_ñ?ï¯V_x001D__x001D_îð?O+_x0017_Ñ7ó?tRÌÿ_x0001_¥ð?z_x0016_¼ÁCªð?-*¢oÆð?I_x000E_13Âð?W0_x0014_:Pó?&gt;u[Îöñ?_x0006_}²-âÛð?sMHÞ_x0003_ñ?_x0004__x0006_+Ùa¬Ô[ô?õâ_x0003_c_x001A_Eñ?q_x001F_Ý¡ð?_x0002_;F	¡ªð?x,$Ãð?Ï]E:ò?à7QQÍKñ?i|Y_x0001_pc÷?=wÂ~Pñ?M|æ_ñ?Ùùs±ò?Õ_x001E__x001A_Ö_x0014_7ò?¤_x0017_¶Hñ?;_x0017_X_x0010_ð?lc_x0013_¡_{ð?æçêã4áü?2zäc_x0015_ò?áoí¾È2ò?£IN»_x000D_7ñ?_x0007__x0005_0¦ð?ÚVI.ñ?H_x0008_&amp;£`fð?})*YØpð?|k¿FÈññ?ÞøÕ¹íÝñ?F"½IYò?ó_YtÝð?2xªÁCBô?_x0019_¶¸_x0018_øò?Ìû&lt;c_x000C__x001A_ñ?_x000C_i(îeÙð?_x001D_3äõ_x0001__x0006_Cð?ò\pGÝð?_x000C_ÕÆZD^ñ?¥e¸ECð?|oa_x0011_äð?4â_x0001__x000D__x0005_§ð?EÈ°#¾Êð?_x001E_­X8Ô#ñ?_x0002_fcG_x0014_eñ? ´MBð?½EC·»ð?YE¿Ë°3ó?2ÞY&lt;ëñ?u£.{·tö?* v+wÓð?vüR¶_x0016_ñ?~éç_x001F__x0014_uñ?ÓÙÐ§ð?gjT`»[ò?èõ_x001E_u,ñ?/cÎvò?:¥&gt;`?mð?J20tHð?Â_x0017__x000F_GÊ_x0004_ñ?ÁÅRîôøð?\ì_x0014_7ô?;_0oñ?ñFã_x0013_qð?*Ñ/D(_x0012_ó?_x000B_ñ~	Éñ?¹õà_x0008_¥ñ?â_x0003_uòà\ð?</t>
  </si>
  <si>
    <t>c933618eb9491ef97f71ca1dc958366d_x0001__x0002_7]å_x0013_4ð?Ñ·BÜ:õ?_x001C_ù?__x0013_ñ?_x001E_~¯õ$+ñ?_x0016__x001D_¾_x001D_ùð?)m»Q\ð?^ÔRþ'vð?³Û_x0018_º ²ò?ÃÐÎ:B!ñ?Á_x0012_H_x000E_5/ô?Ø_x001A__x000F_¹]ñ?_x0001_@Òý}ð?µÃ0¸ÿð?³#_x001F__x0018_j¨ñ?_x0018_û_x0003_}©ð?²åò_x0003_Rñ?H_x000C_¨ñ?®Uâ_x0003__x000F_¹ð?¤û^' 2ó?$õCÔ_x001D_ô?ÁÀì_x0011_ð?,ÊLhð?d /²H~ò?ÔM_x0003_»ò?$&amp;h´uÁñ?àÞÌað?&amp;öæTêð?.j½Uk×ð?â_x0008_9_x0007_ð?­|¨»!_x0005_ò?j³Ë9	Âð?Z|Ñ_x000D__x0003__x0005__x001A_ð?$_x0002_ÒLIyñ?sø­¢ð?rÁü!¸Qð?_x0001_ÖÛö¼ð?üæ±_x000E_CÈñ?¡[_x0005_1_x0016_êð?Àè_x0012_°(ð?0T}\ñ?gñB..ñ?-_x0004_£ÙÆð?G_x0003_}ë­ò?üö_x0010_Éð?°®6Åð?&lt;-_x0019_8»ëð?³T/gª¯ñ?_x0003_?S\»ð?ðÍÇ1_x001A_1ñ?°X~ò{úð?¥_x001B_¥r_x0003_gò?|¡nNÎZñ?»µ¬ þHð?q6_x0006_¦ò?É_x001E_½ið?1_x0005_%_x0017_þñ?k©dã ó?¢ÂßÄfäð?üª+_x0015_&amp;ñ?xÛýË_x001D_÷ò?éra»_x001F_ñ?_x000C__x0012_±U0Ãð?×WzY7¶ð?_x0002__x0006_\õIôÝô?Ç_x001D_¯rùñ?^¬sø-ò?¢G´µpð?_x000C_tzE}ñ?«çy_x0007_Çúò?_x0004__x001F_õ_x000C_õ?w«_x001D_íÎ@ñ?»&gt;_x0017__x000D_Ùäñ?üüÒdìað?(_x0005_`WäÕñ?¿/[àÔ@ó?ZLUúî³ò?`áM(~ð?©t_x0019_ð?_x001B_\êXlð?a_x0003__ç¾£ð?pL¤Nfð?z'´²ÔÓñ?ÁÏ¨`6sñ?Éÿ]_x001A_ªð?DÞ²¤[ð?a[sdð?_x001A_³Dð?_x0008__x0002_Þp¼_x0002_ñ?´d«^¶_x0010_ñ?ürX_x0001_z@ð?&gt;_x000F_¾äÄÞñ?~Ú_x0007_úz_x0005_ñ?_x0001_'·ÏPð?À_x001C_HVð?vìâ_x0004__x0006_Ü*ñ?öaìñ?ö&gt;UDÂô?ëÁ¹_x0015_/ð?`t8xöð?tdÅÙîð?ÂóÿÚõ?z_x000C_å|ñCñ?_x0005_± Iüð?Ñ^Ùµÿñ?ý_x0015_paÉð?£ó_x0017_Ëºð?_x0002_)_x0010_ö_x0016_ñ?¢!­´ÜÚñ?¸ä5ßÃð?qí®Lð?(_x0015_¦[?Ðð?WE_x001D_è»×ó?¹È,} ð?,_û¯ÝNð?®ZÕØ``ó?_T;ø_x0018_Tð?_x0003_Ù_x0010_±ñ?­îsÂlñ?_x0004_¤ÆeAò?]lOúízõ?[K_x0006_Qsð?Ô_x0001_zò?%Y²Cñ?:"XM,ò?ªTØZÝ_x0017_ð?©_x0003_ºÂÆ(ò?_x0002__x0004_Ýç &amp;Äõð?¶1æÊð?ÝÿèÒBÆó?ç_x0005_0+^ñ?*C)_x0004_¼ð?_x0003_._x0010_KX·ð?ë¨à_ò?{@]jñ?_x0019_³·òlõ?ñ_x0012_%ÿ\?ó?n0çÛ4ð?_x0010_!yZó?'ÕK)ñ?ó¾_x000F_²_x0005_}ð?R¾0¯]ò?µ0QPBñ?ßezð?`¼ªïN#ð?_x001E_Åáªó¨ñ?_x0011_8ñß/çó?ÆéPpð?'uòd=[ð?Æß_x0004_K_x0011_ð?Õ2_x000E_m1ñ?\m_x001B_oéð?_x0001_¿Ñ¹Ólð?Ù_x000F_@_x0016_ò[ð?_x0007_w¿8"ñ?O_x001C_Óâ~ø?_x0018_ÍIo_x000F_ñ?x_x0007_Ûáð?ë;kH_x0004__x0005_Çñ?_x0001_Geç_x0001_(ñ?äÎ_x0010_Êð?£_x000F_m¹õ?9¡I6Péð?&lt;!T_x001C_G_x0001_ó?ãbÛTñ?&gt;b©_x0011__x001B__x0004_ñ?­Õ_x0005_,ñ?G¿¿_x000D_¾_x0016_ñ?Tn£¢þð?fRlà¼1ñ?=dNÿÿ_x000C_ñ?Dácø?dB_x0011_Ä¢ð?Ó3±x_Ùð?&gt;¾Ë¦õ??ô_x000B_N£\ð?Dg_x001C_%/ò?_x0016_ùJÈúzð?I¸Jb6ð?_x0005__x001E_¥ìôð?}ã_x001F_vCð?¯vk9Î^ñ?Â_x001F_ºW^4ñ?o_x0015_HSà¼ð?Ú©°º_x0003__x000F_ò?_x001A_ÂEÁz!ð?¹_x0002_æp}_x0018_ò?á=£Âð?$_x0001_û¹·Êó?ÀRìl¢ð?_x0005__x0006_ì.ÀTúð?ï+¹ønð?_x0002__x000B_íÇð?Ö0Á2õ?ôger_x0013_©ð?DÒ_x0017_cÄ©ð?Ïý|1,Qð?j¾_x0001_!!Øð?èü6Añ?goý!\ñ?²Ì"#_x0011_bò?k"2ûöð?õ_x0012_|Ýò?ûÄ¹Âqð? ×æ¿àú?eÒjJA7ò?ðDõµ_x001D_õñ?SgeîJò?_x0007_/_x0011_tÇdð?ý´_x0019_ï¡ð?ùÆ=)«_x0001_@ï_x000B_þæêñ?µ_x0004_¸Eñ?e_x0010_Ø_x0012_Eìñ?_x0003_êß|ð?fü0Óñ?ûÕúÌäð?4U_x0007_Êûð?gÅV¦ð?ÊÝ¿Â^Eñ?®¿&gt;!¨ðð?%?H_x0001__x0002_L&gt;ð?ölË&amp;YÎð?nò_x0002_âêð?.sè«Ã~ð?þï,U{ð?dÉ½§3Åò?v_x0001_R²lô?±¥xÙ_x001B_dð?6ñÐ¡Æñ?âr­Ù·yð?YÝ5"õ_x000E_ó?&lt;S%¾?wñ?h_x0017_Ç¸ð?þ¾=F½ð?_x0008_0m8/ñ?ð_x0004_|D§ð?ÐõP°ñ?_x0015_Ñ 7lò?é£ï&lt;}&lt;ó?_x0004__x000B_V_x0006_Að?*û*×o}õ?úNõäÔð?¾6ý¬0èð?PE¹B	Tñ?²Í%ÂÁLô?_x000E_{¸_x001E_Åñ?|ãÒ_x0019_ð?0ÖïÕð?`_x0014_­ÃSõ?o&amp;Ý_x0016_=Ñð?6÷³ßýð?vûûÎÞð?_x0002__x0003_ð#×Ár0ò?Å8páóð?¼nH§·ºð?_x0015_õÚÛ$ð?}"_x0007_²Rò?óÉjð?ã_x001D_½Õïwñ?q\RWqð?oÑºÙô?&amp;ÃÙ_x0008_fò?_x0017_çóLó?ìhbc·/ñ?_x001A_ésÀuhò?`_x001B_'ÿ_x0007_öð?»%VÓ~}ð?_x001F_T¿Uxð?Jßª~zð?d	²¤¬2ð?¦s_x000E_d_x001C_ò?ßG²uQð?9_x0001__x000E_:Ûð?_x0017__x0007_ÎY¢Oð?_x001C_.×_x0014__x001B_Sò?V:  Tßð?­9³Ùð?_x0014_T À_x0003_¡ð?sÀA_x001C__x000D_£ð?â-c_x000E_-ñ?æ¿^&gt;Pùð?raê_x0014_^ð?ðÈÙð{_x000B_ò?© (_x0001__x0005_rò?@_x0017__x0002_¤Äîñ?¦îSÿ(¼ó?¶óJ_x0013_C_x000E_ñ?E_x000C_\ó#ñ?G¾.÷Pñ?pàDrúLð?6JRyöñ?Á_x001F_á_x001A_³ð?G²ZÙwð?ãx(_x0008_ûIó?(®±_x0005_ÀÑð?¡ »2Sð?±É_x0003_ÿ_x0008_zð?Ã\¢ëûkñ?T^&gt;VhÑð?ÂwWÌ9ñ?x÷_x0008_&gt;Ôvð?{Í^_x0004_þ¸ð?g_x0015_©cINò?«_x0006_V÷9_x0008_ñ?O¼ZR/_x001A_ñ?_x001D_ÁG_x000E_âð?D&amp;^ÁÚãð?W-nm§Àñ?èf+Æ¬¨ð? &lt;"*_x000B_&gt;ò?âw4§ð?i=xPð?bGcwSQó?´Eeùnð?A¦ZIzFð?_x0001__x0002_l.ã2üñ?oáoÙÿÌð?lªcXÛÈð?l;ÿú»¢ð?¯øÅUÌð?_x0018_ÿk_x0008_ó?)è.I"ñ?_x0003_ô'g±õ?ä4öð?_x000D_vî}rñ?ØÖí8ð?¶Mt¤&gt;ñ?èõiXð?_x0007_¸Òz_x0001_ò?DÒ+Øð?±1.n­ð?ÊDC|wò?@÷ÆþÏVð?_x001F_p»7ÓFñ?qf_x0010_à_x0008_Eð?üx`5ð?è_x0018_TlÑbð?3°_x001F_®ð?&amp;Ì_x000F__x0001_ñ?uê×Ï_x0008_0ó?F³_x0007_9ð?`Ê_x0015__x000C_wð?2_x0018_è%Q.ø?_x000F_héheò?¨1Y_x0017_ð?_ÃDÈIð?áø&gt;ú_x0002__x0003_«ð?L]_x0006__x000C__x0001_ó?ädP_x0012_uð?ñU¾j_x001C_ð?nuH@óð?óZâÏð?Ù$Æð?ªW8&gt;¢7ñ?Ä.º¾z_x000C_ó?&gt;u_x000B__x0003_tó?³¢)vð?àÈdÖð?8,£Õò?xæBMÅð?®Æuæ®²ô?_x000E__x000C_%[+_x0017_ò? _x001B_¾%ú_x0012_ñ?V ¥K&gt;Øð?Êhï§ð?c}_x001D_Zõ?a_x0012_8ÛÑÕð?.µ TJÂó?{U-òð?6Óî¼_x000B_ñ?Ô¿2²õ?_x0007_Aø¥ð?Ý×nÎ}ò?¿ð#E ¼ñ?n·ìEªò?úm_x0012_ãüñ?«©_x0017_B6ð?µvárNñ?_x0001__x0002_)_x001C__x0013_÷ð?ûÿ&gt;ðð?_x0003_BÒ±cJð?xâ_x0012_æò?ì¥.K wñ?µH3_x0016_&lt;(ñ?_x0004__x000D_c{_x0015_[ð?Ea380ð?cÊ_x000F_Ñõ?Guî_x0002_Ì_x000C_ñ?ý¢¶Kð?2Ëÿ3òð?Öªå_x000B_ôñ?óXS&gt;Hðð?Íµ´§íð?B%0¯_ñ?B_x0014_Y_x0012_óó?_x001D_Õìð?_x000B_,¹_x0019_¶Kð?Æ2æ_x0017_ó?àëè¸ñ?ã¦z½êð?ÌE&lt;íp¾ò?°GÙ»Bò?t_x0001_¢_x0008_®ó?4ZÐ_x000C_Âð?­SiÑÝñ?;\ù\Ýñ?Mò(U0?ð?°µ¨_x000E_qó?_x000E_¦1ð?UW_x0005_à_x0001__x0002_íÓó?Â_x0011_£ÛËÌñ?Ñ_x0012_dP[Âñ?¦Éõ_x001B__x001E_ð?x-Z¬`vñ?C?¨à_x001E_Vñ?LVÅöåñ?ÊkÕ$_x0017_Oñ?Þ{&amp;ú)ñ?:oÈ¸}ð?WcÎ_x0001_rñ?_x0007_â=jò?°kòáP3ð?·_x0012_üp§ñ?©áC9¬Mò?âùuvò?fyUÏ_Kð?_x001B_-ã%K¶ò?æwÊ'hðð?¢éO¢ÀÜñ?Ò_x000B_@oàð?c'_8×fñ?Ø_x000E_-úÔð?sAL«»¡ð?ßü_x0013_ïvð?Öê" sð?Åg3.gñ?wÀ½\ð?C×þ©l¸ó?KáEï;ñ?&amp;D¯`ñ?O¢.ù&lt;ð?_x0003__x0004_-_x0019__x000D_á£ñ?©Úþäîéñ?ßÖ&lt;ç_x0014_%ó?;,ò?_x000B_ùÔ_x000F__x0007__x0010_ó?ÊÂÿÉ¡ñ?§îý©±ð?&amp;_x0006_m0ð;ð?RÚì}ð?£ì[¶&amp;ñ?4W_x001F_×)ð?µ@ÔE` ð?MÚfM*|ñ?P'c_x0005_ñ?âþ£_x0007_ÐMñ?_x0006_öªñ?uYi_x0002_bð?Ök¡`Xuò?-=_x0012_H¹ð?Q_x0004_)_x001A_vñ?°jxAð?_x001B_Ý]²tð?_x0001_Ò¤ÓÓ^ð?éÏ¤QBò?_x001B_ÏÙú_x000D_ó?#ë[_x000B__x000F_+ó?zâ_x0002_X»Pð?_x0015__x0002__x0010_ºñ?[_x000E_\¹²ð?ø·²_x0017_õ&lt;ò?`úùT_x000D_ó?D_x000D_ñÓ_x0001__x0002_}~ð?Y}c¿Ìð?Ýð_x0005_a·ò?Ìo_x0002_Wñ ò?_x0003_ë±uyñ?»I_x0006_Wjð?TF'²õñ?%_x0015_hV®_ð?±9_x0007_cßö?Öm%¢G_x0011_ò?.'/4cð?ÜDmdñ?TÜuÒÜñ?2s(¸ð?_x0010_+R@°_x0002_÷?(°(Ò;ð?~2_x000C_3ò?Pñ0ÔÄð?_x001B__x0010_f_x0018_Çð?æ¦-d_x000F_ò?_x0013_×¿B_x001B_Zò?_x000E_Â¾DÛð?io	¤·_x0013_ò?=«ÿDõ4ð?¼ö1æy¨ò?S Ó_x000F_Nòñ?L´ª_x0004_?¶ñ?7.Æz6`ñ?»©§ÖÓ_x0019_ñ?_x0017_,_x0001_KLñ?£.î³ø¬ñ?¡w_x0018_i_x0002_ñ?_x0001__x0002__x0002_¶KUñ?ßñ _x0007_pò?ñUÉ4¡cð?ò^÷0ú_x0007_ñ?_x001D_R_x0015_·_x001A_þó?k(¾,ÇAð?ðb&amp;EÉ_x0013_ñ?_x001B_ÙJºð?;ù¯ÐV ó?ÀÊ7Q&gt;&lt;ñ?ïÅsàÚó?&lt;#&lt;enñ?5emñþð?&gt;º'Ð·ð?_x001E_Õûz&lt;(ð?µÝe8e±ð?ÀÞ:?í=ð?&gt;Â(MÂð?Â¶¦_x0005_C_x001F_ó?__x001B_á5ð?¬_x001A_:sð?¶òVúDYñ?9Ô_x0003_ÄAÀð?Ä~cE¦ñ?ª_x001C__x001D__x0010_²ó?vW_x0017__x000C_Úñ?_x0007_«P©ãõ?sy¨_x0019_bûó?8è2øNð?·$²HjNð?¼_x000F_×â°ð?,T_x001A_t_x0002__x0003__x0012_+ñ?Ð0tÇ=ñ?æF¶7ã8ð?ª:_x001B_ÝGñ?¤D'4Añ?Fë1hªð?Ï)¿V_x001C_Àñ?äE{ê?ð?j75_0Hõ?fKý%_x0016_ò?Ùkîè\éò?_x0004_Ó"kCð?"Ó,Oñ?½_x000F__x001E_Äñð?Å´ªÅóyó?ó_x0017__x0016_)Úð?½¦]ºð?_x000D_Ù¸­ð?í¬Ò×gó?;#"_x000E_ñ?Êß/Éð?3å«w_x0015_Rò?ÈO{¢»ð?4m_x0001_vÎñ?®º_x0010_4Ôñ?pò/L°ð?³YE$¿Sò?P½_x0019_Îó?"qÔ6_x0003_ò?ñìCÔÚ¾ó?aÊsð÷?°]'_x0007_¿Öñ?_x0002__x0003_]Nã_x0003__x0017_pð?á_x001B__x001C_\+tò?hC@Å[ð?ì_x000E_ÂCOéñ?¬sÆ®ýºð?öÒ÷~_x0003_ò?-î_x000D_ ³æð?9_x000B_°`iñ?Õ_x001F_ê$Wñ?äÃ_x0006_;_x0003_@ó?ØÛ@Ñð?Ocëìëð?ÑÐ\.ÑÒô?´àW_x0002_é_ð?ÞfîÏ©ð?²%;_x0016_xð?dPÜI_x0002__x0007_ó?4rÝñ?5l6¦_x0019_ó?±(P3Û´ð?_x000B_Ö88õ·ô?$¶¯mC?ò?WRàeõbð?Ë"éåið?_x0001_r_x000B_bf_x0015_ñ?Y0,/oô?·¥äð?òß¸A@¾ð?ýk|a_x0003_½ð?ú÷_x0018__x001C_Ìð?Ûº_x001B_0"®ñ?`ð¨|_x0001__x0003_!¸ð?­_x001A_Æ#¬ð?¦Ð	¤Mð?|jPíÄ*ñ?Ga_x0016_æÆlð?_x001E_.4³ÐÁð?_x0003__x000E_0¾ý©ó?+kõ&amp;DTð?J1_x0016_`iWð?_x001D_¢#¸Tñ?RÔ#§vð?_x001C__x001A__x0017_,ò?9ã_x001D__x0005_Nð?8¸F¬uð?ø_x0004_÷hø?Î_x0007_4_x0019__x0001_5ñ?_x0005_Éwçð?þcð_x0002_âMñ?7&gt;Û^WÈò?_x0017_ÈØ5=ið?°5'BÏ¸ð?_x001D_×dö_x000C_Óð?íÐÕæ¸ð?´©¤_x0015_ð?_x0001_pWÁ¬ð?_x0003_8á´ò~ð?N¨s²_x0018_ð?§ÜY)ôõ?Ù¸_x0014__x001C_ãvñ?N*_x001B_/Kñ?8,ô§_x001E_ó?weÉLoð?_x0001__x0002_¾'ck4/ó?wÜÇèhò?_x0001_Ò6h_x0014_	ò?_x001A_ÈW&lt;pó?¨ôJªýñ?û_x0010_Irð?w]};´ñ?mË_x0012_{ð?Lê_x0013_Âh¥ð?_x0016_Ô75kð?éèíÿ¤ð?ô_x000C_¼ªò?O1ú_x001F_@$ñ?nã2ÏJñ?_x000B_àÚCQñ?ËSyjÍRô?¢.S_x0007_R&gt;ò?í¾zjoð?`rz½¥;ð?¼³_x0008_ÌB­ð? 1_x0019_U_x000C_ñ?ß$4Ãýcð?û÷z½ñ?BX³vô?o(åÕð?Á,ÇYÐó?_x000C_îWuEð?Óí:Dò?ü8#²[áð?Ô)­¡kð?_x0007_q?&lt;qð?Ä_x0006__x0001__x0002__x0003__x0013_.ð?yKÞKð?_x0013_ä+_x0012__x0015_ñ?Êûisð?Ñ¹¥_x000B_ñ?Që_x0001_ ñ?¤¯N6ñ?5= åVñ?æÞßòw_x0004_ñ?âÄòÚñ?¢¨³ñ?Hq*ÐJñ?ö°¹ð?ÒLE-Y-ó?Ú_x0005_ì_x001A_ñ?×ö§à_x0015_¦ð?åÛÒÊ(ð?²)¸ÞN'ñ?q_x0017_kD(Ìð?ÌJ Þ³µð?VØe¡ò?$?«jðªð?_0³¥óíð?_x0005_¯AÊ³ð?q_x0019_­Ðð?LÞX2wåò?Ò;Ò&gt; Xð?Ã_x001D_ñ×ð?ý1«íñ?÷D»'hñ?yQÖÎð?~OIã3Bñ?_x0001__x0002_ç¥_x000E_Æöð?uù÷Æ~ó?&lt;;Ê2Äùð?f³"4ýð?ÖK_x0001_Ïð?Èæ_x001B_Fð?3'Ò_x001C__x000E_ñ?Aá_DÛÜð?º_x0006_ÐÅìOð?$¶¦'qñ?_x0015_H­_x0012_dyñ?]ÜøÓµ_x0006_ó?$d¯Ïðtõ?È½{"tñ?i$ÇLHð?Ón8Á×ñ?¬ÊA_"ðñ?%VÁ_x0013_¤_x000B_ñ?_x0013_Îý*!mñ?+v¿LÒð?O3Ã5¦/ð?o&lt;ÑçÎð?¥-ø×ð?VpARñ?_x001D_hBK	ñ?Iu?R+ò?c*=sãð?­íO%£ð?Ái_x000F_\ó?³æmýXò?åþ,fH@ð?v¢OÝ_x0007_	aò?¹ìÙ¯âñ?çJ_x0018_õ^åð?ÈI3ä_x001D_í÷?ÎôDY7Ññ?bÓ{èñ?ì¡À#J1ñ?Ê¶¾)Ë_x0003_ò?Dí3Âe_x0014_ò?+ç¡ziKð?_x0003_»Aéð?ýP0_x0012_ò?^&gt;_Õ!ð?ÊZïß¾§ð?¥Ê	¦cú?5ÚTÈ0ò?_x0005_M/¢]äò?Qp%VÝYð?¢âS÷_x001D_Æð? ZL_x000F_× ñ?-*CÖ_x0006_Ñò?_x0004_µ«x|_x0003_ø?Ö,u_x0016_Jð?	=i Lð?»2±ëa.ñ?_x0013__x0002_k÷ðwó?âp-Y_x0007_ð?_x0007__x0001_&amp;n¥ò?è£_x000D_'5_x0014_ò?`îVÖ_x0008_Òõ?_x000C_v5uß_x000E_ð?D_x0016__x001F_Eð?_x0005__x000B_{ã£&lt;ø¦ð?Ù"{H#ñ?i{&amp;_x0003_nð?[Å¤ò?Ha_x0013_êØ3ñ?`½QÅiñ?_x0006_ËOBÿ%ñ?è_x0002_½Yü?Ã_x0004_¿º#fñ?cí×.ãþð?_x000C_KXf#¼ð?_x001C_7ÐÑ²ðó?D_x0007_¾Þñ?ô*+_x0003__ñ?qLsñÎð?"Øñ{ò?¯=Äñ_x0001_ó?Kaã¡öñ?	; Ã§ó?_x0019_:Þgð?¾_x0006_§üó_x0015_ô?At¤_x0015_Ç$ð?&lt;_x000B_kÔ_x0010_Nð?ÅÉ±}Åð?ê20%gò?I_x0014_&amp;Aþð?dC_x0005__x0008_äæð?Ýàßñ?Xî9&amp;ð?&amp;þòñ?½q_x001D_ìNÃò?Ù&lt;_x0001__x0001__x0002_-°ô?£¸Ã_x0014_Æò?@î^zñ?_x0012_¶_x001E_Ó¡Bñ?Ý\¹¾±óñ?"_x0015_oùð?	°ºrm9ñ?sÍ_x0014_7°8ô?´ouð?%¯Â[_x0012_×ñ?%Òsañ?¢Ëp_x0006_Ðð?®Ù&lt;ñ?;^ToNÑð?¾ì×Wò?Uÿ_x0017_)o.ó?Î²aâô?å#_x0003_#Ïð?ï»_x0012_ÿ&lt;ð?ØO_x001A_vó_x0002_ò?êédZQñ?8_Å'Â_x001A_ñ?{06ñ?ØóÖ¡UJñ?_x001C_¿t&lt;Ñ¹ð?¡~¸B_x0003_ó?ÕPo0éCò?Fúlôìó?_x0005_ùÖó0ñ?G!a¤_x001C_0ð?r_x000D_È¹;Çð?_U|!æ_x000D_ñ?_x0001__x0003_×¹_x001E_¯Oñ?ú_x0004_Çxlø?¦ÎOð?_x0004_ÐÖÖvwð?jfÔç»Ið?_x001F_|Ûøf_x0006_ñ?û4U:åð?Îl´vð?!cú,Èð?&lt;#_x0013_Æ-ùð?Í¹²ÉÑ"ñ?f,n½jMð?õ_x001F_Ý_x0001_Fô?Y¦u6»_ò?Iz¼1Çzð?_x0008_U+Óñð?_x0019__x001E_ðg_$ñ?E×_x0005_(_x000C_ñ?bèã¤¹ð?oÂ¯½ñ?×¦¶¡ò?èæ_x0002__x0017__x0008_ñ?ö¬ë.µñ?iÐÙHñ?j7P5_x0017_ñ?=Foð?¥N2?ùáð?KBGòeð?÷_x0010__x0006_ÅÅÂð?_x0015__x0018_¸_x0016_%ñ?þ_x000B_~³¾Bñ?_x000E_æ/5_x0003__x0005_"Åð?_x0001_Äõà~ò?t_x000F_P`	wó?ZÁli&lt;¿ð?ý_x0008_t4ñ?vÊ3N_x0014_½ñ?Vz"ñ±Nð?cKé³?ñ?°_x0002_ý)ß0ñ?'d¡³ð?_x0006__x0013_a_ºò?x÷Ü_x0018_Aêð?ùÆ{ñ?ÏhaæO®ô?üæ-Z©Çð?àF©«22ò?&gt;e6µRð?xZ#NÐô?L)Q±º5ð?"_x0004_(¨ð?X_x000C_®ÐKó?NÉê¥Kñ?^¡!xËøð?Å4zÛ·*ñ?|:L_x001D_¢ò?°EIù_x001E_ñ?¡;Q*ñ?j_x001A_F	Vñ?ÓLÛ_x0010_³_x0003_ñ?OS¦¾åcó?âÅÞÙ_x0007_ñ?[l_x000B_àð?_x0001__x0003_rv-µð?ÄWôªCâð?©:âbr_x0008_ñ?ìÎø¦\zñ?´³R_x0003_öxð?_x0010_(`Ñ½ñ?#J!Dð?ÀtòÍyó?¡_x001F_ù%ZGñ?0I6_x001C_dmð?¯_x0013_g!_x000C_÷ð?_x0012_D×_x001C_Rañ?ù^ºzfUñ?_x0002__x0008_ïðØ|ð?¾ØÓôuó?*_x001C__x000D_kVMð?Ô®kNãñ?ÃPøWJð?´1Aodð?s´³"«_x0005_ñ?j_x001B_ _x0013_XËò?_x0012_4Qdð?íá'ëlôñ?sÆ*Úqñ?¼±ésñ?{k®ÇA½ñ?çSBÀÅYð?xTì@ò?~ðÚ ·§ñ?Ô_x001B_*7Ýò?C¬·¨ÛÛñ?ÇÕÛ[_x0001__x0003_¡ð?ÅÎ÷_x001F_È3ñ?&amp;¤Æ á ð?èÙ%Z|uñ?d\_x0004_®¸ñ?¡÷Yàð?c_w©,ñ?_x0002__x001A__x0007_X$ò?Í`¹«65ó?ÑèZGmð?_x0001_&gt;5lñ?wç_x000C__x0007_0Óó?îôcO×Íð?u}êIñ?Î$ßáXð?_x0015_#þ¨Òñ?Q©BkUð?ë2¨ð?"ªØîöKð?ÇÀ*_x000D_©_x000E_ô?_x0007_?l=Êò? â¨´Ñ£ð?_x000E_®ù§Âû?QÙ_x001E__x0011_¤ð?³Ýð?_·Æ/_x001B_ñ?ie_x000E_uò?5ÛõK_x0019__x001D_ñ?=©½xgÂð?NH³_x0013_ñ?|HöF_x0017_ñ?«/×ð?_x0005__x0006_å´_x0003__x0004_°9ñ?_x0007_XÏ¼ð?:+oü±ñ?T)?Ê}ð?%,¯¾!ñ?¬¤ÒÜ[Øð?_x001E_j_x0002_·ð?©´&amp;*âð?ûiOÏð?£_x0008_ÔPñ?Ó²+ò?0ªB·_x0011_cñ?~ËÿU0«ñ?E_x001E_g"ð?û_x0010_ö5Ãð?¥j)öñ?EÛA,oð?þ2`Öáàð?Ð£µc7ð?V{£_x0004_¦Áð?Ç_x001E_ê_x0007_ªð?kó;\¤ó?(sæîçð?)!_x0001_Ð_x000F_¡ñ?½_x0006_KÎuð?nX¸_x0005__x0015_ð?±_x000B_	h¿´ð?_x0011_eî­dBó?p¦( _x0010_ó?1Û_x0010_6¥ð?Ýhõí$ñ?fØ_x0007__x0013__x0002__x0004__x0003__x0019_ó?,¿_x001E_}ð?7r'#ñ?ÊÈ_x001B_-ñ?¨×¨_x001F_0æð?_x0004_¢o§ñ?æÚ_x0017_\hð?Äð_x001A_:(`ð?ä]-¥s{ð?r?¾×ô?î_x0019_-_x0001_;µð?_x001C_¶5k*Kð?1LVý¶ñ?ªtz_x0014_ñ?OiX_x001E_oð?wý_x0018_Kò?_x0016_Th_x001F_ð?SaÙñ?é1S8ð?æy3ÁÈð?²_x001A_õ¤É_x0011_ò?\*ýù/ý?_x0006_GóS­»ð?&amp;\7ì²ð?±_·_x0002__x001E_ð?Ï?û8RVñ?å¾tqó_x0015_ñ?r7G¯$ñ?bþî³	#ò?@ÏE_¡ð?_x001E_X¥«çð?wµ_x001E_ñü¬ð?_x0001__x0006__x0014_|ô¿Lð?_x000D_ò'_x0001_¦ñ?ùÞ+)_x0010_Kñ? ~,­X&amp;ð?ÍÇ8`µð?¥'_x0016_$ô?gß¦»ñ?wé½dñ?¼Õ_x001C__x0016__x0013_iñ?_x0004_5_x0012_e_x001C_ö?+1{©u ð?_x0005_7&lt;Á³_x001F_ð?_x0010__x0014_±ÏuXò?³_x0016_Ußäyð?!+;SÞð?æ4M_x001C__x0007_Õñ?_x0010_S_x0003_âîhð?_x001D_Ë°a`ð?N_x0004_µ¥t=ð?G*_x000B__x0017_ñ?ïXí:Èñ?l_x000C_rá_x0002_ñ?_x0003_î3Lññ?_x0010_Ã=×ö?_x000D__x0012__x0018_ºßð?\_x0015_è¾ð?§0Oì¤Lð?_x000E_:_x0004_N´ð?ñ©Ç_x0002_&gt;ñ?2Ò;#nÍð?Q_x0017_Áp_x000B_°ñ?ôzm=_x0001__x0002__x000E_Ûò?×poB_x0013_ó?¡4Òñ?_x0003_±6·Óûò?Ïºª_x001F_J;ò?¯¨¯²¼ð?Àæ[Æð?p³ºÑò?_x0010_*âx7%ñ?÷|ÅW@ñ?3ùÓ¥ú¶ñ?_x0013_b²eð?Â°j¯i2ð?F ôä9ñ?_x0002_ÖÉ¤fñ?ôá¼ý_x0017_ó?¡¥Àð?à_x001D_©"_x0004_ò?ßCúð?ê£Þ(ñ?_x001C_q%c2ñ?þ	_x0018_g¨ð?Û	tï]ð?ö9øÉþñ?L©7füùñ?k¥_x0015_dÀeð?_x0015_],×zªñ?pµìgñ?"&lt;a.ð?Y&gt;_x000D__x001A_Ngð?ðW_x001D_weµð?ÎÌFÄfð?_x0004__x0005__x0014_&lt;X ò?DhÖ{ð?½î¢_x000E_ñ?q¿h_Aüò?Á@ýÎY±ñ?_x001C_BÊ+ÿð?¹H ¡áð?ê­ç_x0012_ó?F_x0017__x0018_Yyð?_x0017_ùF_x0013_¸ó?Õ_x001C_7:_x0005_ð?¹°üD ²ð?_x0017_{Å0¦Äð?æÑ­&amp;|ð?ä¿¬(_x0003_ñ?§ü¢&amp;¼äð?j§w\ð?á_x0001_Þ¿_x001A_©ð?lTØB-áñ?¯ØÉ§_x0019_Mð?0Ù°¯ùñ?f¯B_x001A_¶¿ð?Øk~nð?'ð!_x0018_Hó?|[]Væñ?_x0002_p7Ï_x000E_ñ?_x001B_²®Yªò?_x001B_FúÐ­jñ?"õd©ñ?¾Gßl_x0001_õ?Èb*}kRð?Å¡Ö9_x0001__x0006_äWð?_x0005_MªëMð?Gú_x0003_lNò?[&lt;ÎHtlð?uM¢æ_x001E__x001B_ñ?¨éñ/h]ñ?1º_x0002_·¤0ò?` ù_x0016_,ð?Àð§WÜdð?ÜC²ùð?QÊ¡`ð?ya_x0007_Oð?oy'økð?$&lt;íew±ð?£9¹Jñ?_x0014_õ3Uæµð?5¯óÅÜPó?_x0006_ÛïV)-õ?3HuYô3ò?_x0006_¾Ü[ÁSñ?"ûâ_x001A_Ùñ?Øw,¼_x000D_ñ?IîÁ_x0003_±ð?×ûÁáñ?ÖlS_x0002_ìð?nÝµð?(_x001C_i³_x0004_ñ?SìZ¯q_ð?D~_x0006_H.Ûó?_x001E_ç_x0010_+ãð?û_ kò?±Û²Økð?_x0004__x0005__x0008_Ë_x001C_mòð?ívð_x0002__x001F_^ð?fÉ¿¥_x0006_¾ñ?-&lt;*2_x0014_"ð?±luðéð?LÏûz_x000E_ó?%6ìAò?i_x001C_ål#¶ð?ñX&lt;zò?¹`Üì_x0018_ñ?NëT_x0003_ñ?á!Hq×wð?_x0011__x0018__x001C_zÍó?_x0001_qW_x0016_Õð?|©YÀN¼ð?ls_x0001_}Ùñ?q|mPnçð?N?(ï°(ù?4­Ü(ô?Ål8Çð?×½yÊñ?Y°Ns&amp;ñ?{_95Nð?ò_x0017_|^yÝò?Ü_ÒCó?¨×B&amp;]¯ð?²:D_x0018_Ùßð?bì_x0004__x0002__x0001_µð?.Ý7Ø@ò?1E©Í²ñ?¡¥ÞÑñ?@L_x0016__x0019__x0002__x0004__x0019_rð?þ¨óýæÔñ?t·N³_x001F_Zð?/Ò_x0019_á_x000C_Ïò?_x000E_*_x000B_ã^ô?S·Aedð?(yDáêBñ?¨3Zc7ð?/3FUYð?öºÂÐ_x001C_ò?è_x0005_à_x0018_«Âð?¸_x0003_§Íþõ?¶Òþ4)ò?Å§«_x001B_Xö?Ú¼9T®_x0013_ñ?ùlç¤L4ñ?¿bã_x0018_Lòð?7cÖ_x0006_®_x0001_ò?HÊ_x0015__x000F_smð?_x0012_Ã_x000B_M9ñ?ñJÄ_x000E_·ð?L}½_x0012_hð?cFñ_x0018_poñ?øU·¹ð?³6óBÿ*ò?jÞÖ°ñ_x000E_ñ?*¢eì*éó?Áî_x0003_*_x0014_|ð?Uo+Ú+ñ?ÿMMê[ð?Fp`W_x001A_ó?SG¦ñ?_x0001__x0002_.^_¨2ð?;û2G_ð?_x0010_QÅ·KCñ?xúÚ(ÉRñ?¸^DÆàTò?°Ù_x000D_(&lt;Oò?c_x0017_HFò?U=&lt;¬£gð?Ü×_x000B_Y`Oð?ØÏ+¤Jêò?U_x000C_ÍtUð?_x0007_§¢Ïñ?ü:rºíõð?¾§Ì=Ô²ð?íù_x0012_óð?­ØÇçPð?$@{Þoð?¨_x0003__x0017__x0014_Ûñ?êt_x0010_Î_x0001_ò?Æ½_x000F_ú±ð?£_x0019_û_x001C_ð?ÃgÐéÑ$ñ?5î&amp;XÿÜñ?_x001E_»9}ëð?±Û0&amp;m´ð?þ_x0004_Õ_¼ñ?Í_x0002_}_x0016_Íð?5Y^.Í_x0002_ö?_x001F_Fu_x0004_ñ?{}~mñ?C®_x0005__x0011_=ñ?zlg_x0003__x0006_ð?]_x000F_±Qæð?ð_x0004_¢_x0017_åð?Áÿ0ÁjÈð?U~_x0003_L·ð?xw_x0006_Ýnð?_x0001_[Wpô¾ò?Ù_x0002__x0007_"¦(ñ?VyÝ¸n_x0010_ñ?¤j{M°Rð?º_x0012_c_x0013_îñ?Þ_x001C_/v@+ð?³_x001E_¾­³^ñ?éâcxö?xR`îf_x0003_ñ?kµocóñ?¤_x0006_;Ýð?(«ððð?b7!Õð?#2G_x0005_7`ð?lØV»ó?0ÊE1®§ô?®_x001B_±T¿Ðð?3qEÁð?ñ·%4ñ?Ùf¢+ºÏð? _x001A_ÉRVnò?¶ý¶_qò?É@g_x000B_ð?¢z_x0007_øð?/#a¼À}ò?úvÌaé&gt;ð?_x0002__x0003_ÞØ_x0005__x000C_$7ñ?_x0010_m,@åöñ?V#_x0017__x000C_oêð?© ×i²_x0015_ñ?ºXéÎtñ?2ô¯3QÍð?®Î^²ðeó?_x0005_´ðÇÚñ?+¶Vt_x0004_Òñ?Âp_x0007_°R_x001D_ñ?Æuz#ó?Ø.TÂ­yð?Yêb®æô?è^bwð?±_x0012_ _x0017_-ñ?®lÙcwáð?_x0016_ß©bK:ñ?+_x0001_³ÇôAñ?'Üo/dð?|dÊï_x001C_õ?KCvgû£ò?ã	(QGð?ì0s2mñ?12ûè[­ð?_x0002_Ë&gt;ñ?±lkìî_x001F_ò?ãMF¿Bð?JéÜ½é'ð?Á Â_x000F_ð?X-&gt;Í§6ð?Ì5³ËÂñ?&lt;_x001E_&lt;_x0001__x0007__x001C_±÷?µMý¡òò?ßz¾Ácð?Ô_x0016_`ú_x001A_öñ?_x0018_ÏAÒÄò?×m_x000C__x001B_ºð?_x0014_uÏä_x001F_ð?®~_x0014_hßñ?©"_x0002_ê@¢ó?j¡¤oßð?²/âa_x0004_ò?¥ºò_x0003__x0006_±ñ?5â6ÊUñ?8=&gt;Ï3÷ð?ÒXÈ´ûñ?|´¸âó?:$ãy{ó?1éê"÷øò?ú_x000C_»Nãó?ü5WÂìñ?ÏÍ_x0013_øfð?Ç|,ÄÛð?Xu_x0018__x000E_|¸ð?xú_x0010_ÿ.®ð?+»v3ñ?û¨PI×7ð?ª_x001F_j&gt;Oôð?d_x000E_â V_x001B_ñ?lj_x0005_èJð?_x000D_¡_x0019_ñ?$F¯Ðßçø?mI_x0018_«ßFð?_x0002__x0003_ [:{à¾÷?&gt;ÎÊ}­ëñ?ñsADñ?§0¾Òzñ?/{9Xû{ð?ë}§Ã:ð?O_x0001_õ_x001E_¨¶ð?@Å_x0005_ëë_x0001_ó?Økp)ò?_x0003_~¿³¾Tð?RïÄtÎPð?4/»À:_x0011_ñ?æPjÌ_x0011__x0011_ñ?_x0002_&amp;_x001A_&amp;àñ?o_x0002_på_x000C_gð?zÐ_x001A_ðoò?c,þ_x0008_§­ð?ðT`äÖÀð?_n¬_x001D_fð?R±Õð_x0010__ô?Ï9!_x0017_@ð?R]_x001E_ýò?Cß_x0011__x0004_Vð?ìýÊÿ_x0011_öõ?&gt;¿_x0005_Esò?)R²_x0014_Wð?_x0011_¥L¾:ëð?üPáDñ?8t#Úýð?_x001A_öæ%K\ñ?_x0018_ÅÉ_x0013_G¬ð?²1Æ_x0002__x0006_Dñ?¢§Äzð? ­g*'_x0001_ñ?dØBÎÐJð?û3Dx]ó?Ð¼Ü÷_x000B_ãð?5_x0017_ñfZiò?(º3bÿað?6_x0013_2E©ñ?	LüÂ|Æð?Ñ»t'ñ?bïM-¼ñ?_x0006_w"è½ð?_x0006_¶Þ)ïò?_x001C_Fs»Úð?_x0004_\?Ëñ?D§ë\_x0018_ñ?«?_x0005__x0003__x0003_ò?J_x0015_?jð?f¤p£¢_x001B_ñ?&gt;¼úNKëð?¡RãÍ¾Ñò?R0_x001A__x000B_voð?µ¾,×°_x000D_ñ?6¸_x000C_Zð?Àë0±ëßð?Gmoqñ?°fÉ¡2_x0012_ñ?L¥;LdBñ?£®_x0004_Úøð?_x000F_Z·	:ôð?´!ë	ñ?_x0001__x0002_{Pºªð?_x001F_Üò_x0007_ô_x001C_ñ?Z^uÎJZð?ô¨Ýømò?ÿûn!]=ñ?@/ë_x0011_&lt;ûð?_x0017_d~RË3ò?_x0014_ ùR_x0005_ñ?ö_x0005_÷'öDó?×ð?!¢ì-£%ò?Ü_x001D_Åó?Ð¾ c¿Lñ?_x001E_ìÆ®ñ?h_x0006_ëò?wB8Ô_x001D_ò?0ôÌIoñ?dz_x000E_éð?5v£gCñ?0©Í\ø_x001D_ô?ç³Ö¡×ð?¶`x_x0003_¯ñ?AÿÚyð?ÁÀÝWgÉò??OU¥_x0002_ò?¬¤mo\Ið?z:r@plð?DÌèÄ;8ó?W^1_x0001_ñð?ÉJ;b¦7ò?Ù"·_x0004__x0006_ð?ìm{Â_x0001__x0003_Jtñ?°[k_x0005_îð?_x0002_Ä_x0016__x0012_Äñ?¥¿1_x001D_÷?_x000C_Þ«Æåsð?]Áî|kñ?zrcað?þTSÿdÓñ?_x0002_Ðï7Öñ?åÌÎ¡ð?+\A_x0018_õ?J,/E,ñ?óËnhOñ?@_x0011_00jð?lîSñ?úºDÞ_x0011_;ò?_x001A_ó(îèkð?ÎuHßñ?&amp;¶§_x0001_Añ?á;²Äs©ð?6T_x0001_ñð?ïyó)ô?ÃR_x001A_ñ?èGÛU&amp;Nñ?.r³xðô?£N_x0004_Àð?Tº\û&gt;ò?¯©yG$ñ?´ÅM/ð?û3"7®Èñ?Xl2û6Pò?,6_x0016_]ò?_x0001__x0007_DK_x000F_-ñþñ?OQ_x000B_´_x0017_ò?_x0002__x0001__x000C_;ð?õÎËýîüð?`_x0004_Äñ?¤NÖ¸¸ñ?bAæÌÈö?6J}É5-ñ?]ª/¸Pñ?Ì_x0005_Ïè&amp;ð?c_x0013_¶×¦ð?WQ*Å&gt;¨ð?mÚ 0Îð?ú¦G¾Àñ?¤ÄáJb~ð?_x0019__x0008_Û?ò?Í[*_x0013_·ð?]*C_x000C_]Éð?¢'äõ®lð?WÄòX}ñ?ù*¦@_x0014_ñ?&gt;QÅ¸«Uð?Pyº_x001A_¨?ð?_x0010_ÒðJó?©Ë:Ütð?mÀ,Sòrð?²ø_x001C_VÏð?gIñ_¿Ãð?1_x000C_ÁÃyñ?_x0006_g_x0015_à*gð?zØû_x001F_ò?_x0005_K_x0003_}_x0001__x0003_!ð?´¥_x001B_ªü²ð?B¬:p#*ò?q²zñ?h»1_x0012_Z=ô?zUY*Í.ò?ÃÈK_x000F_ñ?Mí_x0017_uyò?_x001F_Q_x000F_«ð?_x001F_ÆKF_x0003_:ð?ÂkàìØ¬ó?RËt?ûñ?ì9Ó´ïZñ?Â	Rhaîò?÷VÆ2ò?¶uæÿÎð?%?Íá_x0002_[ð?þ}ï~ºð?*üqèò?*-¿O2ð?zLÜ/`Åñ?ËSãdZ_x001E_ð?G Éú_x000B_Äð?Ä_x0003_g£üð?¢úÈkÚæñ?)¿F&amp;W^ð?Êd´Kë{ð?S©¯eð?J%»±ñ?§°üñ?xÝüïð?*³1æGñ?_x0002__x0004__x0006_@cð?_x0016_×-)J+ð?ìÊÉ!=ò?[_x0019_|b_x0019_ið?×ÝDg Òð?öDÓÚ¬_x0014_ñ?_x001F_øÅ{ð?Gj1$èñ?VÌ8¬Íñ?(ÿA¡_x0013_úð?¼SIDÑñ?ïÂþcítð?&amp;8_x000E_ð^ð?-Ø_x000E__x0006_l_x000B_ó?oðð?¶îÔ»£ð?%ú&lt;¹_x0016_¢ð?7_x0001_U#Æ_x000F_ñ?¦_x0013__x001C_M­hñ?69ò_x0003_´ñ?)_x0017_å_x001C_Áð?_x0007__x001C_DXó?EÛîâ ßú?]ðÁôð?ÆÁPn_x000D_ò?_x0015__x000C__x001A_OjØñ?m6Ê¶¼ð?8_x0006_vH«õ?Üã&gt;/Àð?O&gt;²Uð?ÌM\Ë«ñ?¥_x000D_S_x0001__x0004_è_x0001_ñ?Yv¨fð?A_x0019_¯ðßGð?ÿ¿Ù3_x0002_òð?w9Rw`ñ?ò_x0018_K6ò?"Ksø_Úð?ôÞÏQð?¢_x0019_V¯nnð?_x0005_·ÄÄÂ«ð?õõ=_x0005_öäñ?_x0019_é3æâð?I«_x0007_ÑtÐð?=*#Cþrð?¸¿°¶Èð?pIÑ	Jð?ÍÎ3_x001B_ø_x0012_ò?ël&amp;ñ?_x001E_._x001D__x001C_ñ?là´Ä×äò?_x0003_é¹FLÇñ?ý¾SÙ]1ð?ysjóGið?Q_x0002_Üt÷ð?_x0001__x0010_µß·ð?ï¬qnUÊó?6_x001B_¸UAñ?&gt;BM¥ð?+oÁçºð?`A_x0003_Æ_x000F_ñ?öPð2Aò?RJ_x0011_§zð?_x0002__x0005_òý&gt;4¸ò?¡TÂ§hÖò?Ø_x0003_Q#Í_x000B_ñ?lçþ_x0004_ð?õ2:Aïð?ù4è¥Bð?i¾4î7|ð?ÐL	hÚñ?&lt;_x0015_C eð?h)y¸h{ò?ø`+ä=ñ?_x0014_õ_x0011_ß6ð?aÏê#ÔÙð?NéAª_x0008_áð?hèQWÊð? A¼äð?4}:påòñ?_x0019_ÛÃºÈéñ?_x0007_jÂ~ð?_x000C_#K_x0008__x0001_@xÚôHIñ?&amp; bð?3_x0015_gìð?èÏÜQåuð?j_x0019_hÄoñ?%Vôò_x000D_ð?F'ù-_x0006_ò?BÏ×"&amp;­ð?£#Ìÿñ?_x000C_í_x001E_Äið?ýrObð?aÇ/H_x0005__x0006_ð?«Ü;u_x0004__x0013_ñ?Z_x0015_dóÛ_x0012_ñ?døH_x0015__x0010_ò?fÿÝûð?¦ã:é£íð?CßY+h2ñ?_x0010_&amp;_x001B_jA3ò?_x001E_D,3·ó?³òI_x000B__x0013_âò?dªj¢k_x0002_ò?«£_x0001_S.ð?\á3üñ?Çáô_x0014_ô?eU÷1p(ñ?×ðÚ_x0007_¦öò?McdÐ_x0010_ð?Ðÿz$+Uð?ÉÞ²å»ð?"K´»¾Èõ?_x000B_,Þ=_x0003_ò?Ûµ¿%ñ?«_x001A_ùç¢åñ?÷d}ÙlÔð?+6ÖíÁîð?(¾;ûHWñ?|«&lt;:ð?é)_x0007_V_x0006_kô?ÚÜ%¹ñ?)_x0019_øúð?¤¾&amp;¸	ñ?á_ÏýZ¸ð?_x0001__x0004__x0003_¬_x0013_=_x001A_5ñ?uÛiÌ ð?«	ù_x0015_«òð?ñãèª}ð?e"|,ïEó?=®¶µh?ñ?Ö¼_x001D_Ð¼µò?0&amp;6 tð?gáö_x0007_ùüð?¦CëtJñ?µ_x0017_÷ûXð?ð&lt;#åçaó?²?~Dÿ_x0007_ò?Yùt¯0Pð?D )Q_x001B_*ñ?YÈJW;ô?Ñ1È_x0002_xð?­ .õ4Üð?,Û}M=ð? }aÎñ?_x000B_$_x000F_íõ?¡_x001E_Þ¢x%ñ?ÉÃíÄ§qð?gU±¡ô?t_x000F_0ê]ò?KF[Úò?_x001B__x0007_Îü¹ô?;Ýû)ìTñ?_x0003_ú_x0019_'yð?ñ"Å	Xñ?3_x0006_v_x001D_ñ?´ñL_x0001__x0004_Úsð?_x0004_W½_x0017_Þð?Ö_x0008_Á_x0019_ð?_x001D_s_x0001_`ëö?°æoknð?`ü_x0014_#Úbñ?ÍL#\=ò?%ºÃÃm·ð?.é¥ÒYÖñ?Ò[¿~ð?ú!_x001E_®á@ð?øxã"Äð?ý&gt;Í³_x0016__ð?¾«g¶èèð?ÔÂðnºð?L&gt;`5Öñ?\ ,ì_x0001_ð?_½g`;Mð?_x001A_;úLÎ7ñ?`ÍL§9ò?½_x0004_a_x0019_ óð?¾ß_x0008_!ñ?Q@¹É_x0005_Tñ?J_x0004_2	¶ñ?ü_x0010_ÊX¾$ò?r_x0017_öXxñ?_x0018_Í$:D@ñ?ß¡×RÛñ?%_x000B_àÖ_x0003_Kõ?kÓY?_x000E_ò?1Ô_x0002_0ºð?Z7&lt;zæð?_x0001__x0005__x001E_&gt;_x0003_N_x0007_ñ?zt´²ñ?I1&lt;îO¥ñ?ïÝ5èð?Hñÿ­_x0019_ò?G½4nð?\mTÁNVð?n_x0002_3ð?ï\tð?é*?1Üð?*¹6µð?¿LüÁß/ð?°æÏ§ið?3·ç·Éò?_x000E_|Aµ_x001F_ð?"_x0015_T¨Òò?Z_x0001_kJbñ?G¿ËVùÀð?N_x000E__x0013_ð?ñà®/Àð?ß:D[Tð?3"Cåèõ?+æ^¨a_x0016_ñ?6õ_x0004__Éæò?i+þSÂð?s_x0005_ïð?ÅÏU§Eð?r¦¸K1Gó?Bo§_x0012_Ä%ð?Q~4ñ?`æÏÜcð?ù¶4_x0001__x0004_¨gñ?Y¡|$Äsñ?3\_x0015_ñ?_x001E_ø´-fIø?¯`	ÿð?ÄEôÏêð?&amp;¥þ¬:ñ?_x0002_+HÎÚð?E_x000D_ÐÓÜBô?¡;võ?uL$ò1àð?_x001D__x0012_¡ÝÈð?Ë§_x001A_ð?3a×cò?úB.pàñ?è¬Ø3Tñ?_x0015_ë´-3ô?¿¹ÁääÞó?_x001C_ÌÌLñ?_x0003_ºk~ô?ñ?2àùð?_x000D_gÔ_x001E_fò?²kù_x000C_Ãtò?4Ú³y¾£ñ?&gt;bnð?Zfô«qð?@n1*ð?¶ÿ,êð?÷ÌõÎGdð?ÁÌ_x000B_ [ìð?Ú_ÝHåuñ?ãÉ_x0011__x0008_HÌð?_x0002__x0003_Îä9./¥ó?,9ÎcQò?CÂç3û:ð?í&amp;_x0004_ ±×ð?gÍæã;ð?F_x0006_ÀîW¥ð?ïH¼-ñ?Î_x0014__x0010_èÀ±ð?«5GæL_x0001_ò?rÞ'ò"ø?+Éß_x000B_tyð?¥[-½9Uö?l¬Ë[Wð?jÓäÓ_x001D_3ñ?W_x0019_B$²èñ?í¡fì7,ñ?_x000D_Ôeq¹ñ?wô¨Sð?_x0008_Ä²éÅñ?ø8á²=Æð?^_x0006_¥_x0013_ïñ?ÑC×~ð?r!©2²ð?%^âßGñ?ñÿµ¼¦ò?7ç~Õð?yç_x000C_KÌÒð?*ö8ZËð?ãþÕñ0Xñ?V_x0015_*_ð?­_x000D_Hµmô?4$_x0013__x0001__x0004_&lt;0ñ?XC_x0011__x0015_ð?ó¢º÷PÇð?Ùs_x001D_º¬_x001B_ñ?ù_x001D_d~1ñ?Mª0ëùñ?Cr¶¶±¥ð?Þ]_x0001_ý¤_x0014_õ?E¶k_x0006__x0015_ñ? Jéã²_x001B_ó?_x001D_â½ñ?oÙ	ñ?|_x0018__x001F__x0010_ð?í_x0018_âs&amp;fó?°Ü8h_x0004_Çð?E$_x0010_Fprð?ÙNÍ_x001E_ñ?þf_x000B_½ú¥ð?w h^ÿð?ÄiíQÁXñ?_x0012__x0017_Z¤uñ?æ4¬fÏð?_x0012_ÆF_x0002_ñ?wB_x0018_ð?ré_x001B__x0005_]ð?Uãhçîð?_x0019_·÷ÿG_x001D_ò?çFÕ´ð?APÕ:|có?_x0003__x001E_Yý¤Kò?ç_x001B_µem/ð?}&gt;_x0006_zð?_x0006__x0008_!gÎ_x0016_tSð?ÃT_x0017__x001A_Ô_x001F_ñ?;3ªk¦ð?´/Ï_x000E_¬%ñ?_x000B_â@æg`ð?M_x000C__x0005__x001A_Duð?_÷Ðð?:2,Þð?_x0006_Oò¦÷ð?µ]!#swñ?_x0004_ýÈxð?d+ªòð?RÝ&amp;uä2ñ?&lt;¼MÔèò?ñ_x0012_ º8öð?£Út[ð?=óâñ?Õ_x000E_y{ñ?çÁû_x0003_Qò?lEVô_x0001_õ?N		W¤;ò?ß»_x0003_Wíð?_x0002_§qÑìò?h9_x0008_×·õ?­O_x0010_×:ñ?³%Âû¦mð? ÑBÜ6_x0002_ñ?kCû¯¦nð?7_x0007_o}6_x000D_ñ?â_x0016_¡_x0013__x001E_Wó?I°èð?|CÇH_x0003__x0005_+lñ?71óp_x0003_ñ?Tæeñ°)ð?6£m_x0001__x0003_ð?S_x000E_£nñ?_x001A_ÁóLèð?úhª©|ò?+&amp;RÚñ?m_x000C_¦c;Uð?%l_x0004_vKËð?{:ålµ_x0010_ò?p^S'ä°ð?ý¥òKÞZð?ú_x001A_w_x0012_mÄð?Û±ýµO_x0016_ñ?&gt;ãö`_x0002_ðñ?Ç¦jÝ­ð?.¦P_x0001__x001C_hñ?_x0015_:_x0016_¯NÞñ?c§5aÜWð?*_x001A_6m_x001D_ñ?]ä»Àcð?#T,{ð?æ	ìPáúð?_x0005_WHºñ?èm5Ïð!û?óN_x001A__x001C_Õ"õ?Ë¯{þ;bñ?_x0019_.ßüÔóó?_x001E__x000C_õ7Eñ?&gt;}&amp;_x0002_i_x0013_ñ?j¸^øñ?_x0001__x0005_N¤$Þ`_x0001_ñ?_x0018_{Y Æ_x0007_ò?%ËGyTð?_x001E_	_x0017_°üð?µP±ÙÎñ?"s	}*ð?%·7yDñ?^Ýo~ñ?_x0011_aFfãð?(ú| þð?ì×¦Z_x0019_Èð?$_x0018_4%7ñ?òÓ³µaMò?«Zû_x0018_mó?#wÊ®ó¤ñ?_x0015_ÈUM7ñ?Òßn×í_x000F_ñ?ûµ Iªð?_x001E_I©Ø©ò?ZZ_x0004_ÚM_x0010_ö?GîÊøóæð?Þ8A®úBò?{O©,_x0003_°ð?¤9ü_x000B_I©ð?äª_x000F__x000B_fëð?_x000F_J_x000C_,gkò?þìÃÊð?¶tH_x0002_÷Pð?5Î,$ñ?áÛ.£Uñ?à@@Tð?£Ì½_x0001__x0004__x0014__x0015_ò?4!ôryó?´­äÙ_x001A_uó?ËK»D_x0013_ñ?'_x001A_óZð?_x000B_VIáæ6ó?PÜTà_x0006__x0005_ñ?_x0007_¾¯©Ú³ñ?_x000B_æÅÀø,ñ?àI!»Íð?àEº_x0019__x0018_ò?_x000F__x0003_*_x0008__x0019_Bð?_x001A_ü=æ¼úñ?è9¬79Úñ?T Ùñ?¬*_x001D_R_x0003_ó?o#³_x0018_éñ?-BËæNñ?åÂ£¢øêð?òy¸ÕzAò?Ô|³·L,ð?4(Dù_x0018_ò?Þo&gt;{-ó?»Âè@wð?_x000E_TÄñ?§¯øû1ð?a*kbùÉð?m&amp;5Xµxð?tgè§Otð?_x0012_s_x0002_·ò?ô!R}Zð?2²x¶w1ò?_x0002__x0005_ãJ[_x0019_Øð?ë}ÞÓLgñ?_x0001__x000E__x0001_¢Èð?&gt;)§ñ?»TNtÄEð?%¦_x0010_\(Sñ?X_x000E_ØGô? +«B=ró?Á_x0010_RÓ]Üð?ìûNáòð?ÄúËw[Fñ?/c_x0018__x001A__x0013_¿ð?ä¦àx­ñ?Æ3ç2áõ?Ù_x001C_y_x001E_aYñ?©ÞßþD¡ð?	Â¶[ßáñ?Ìê_x0013__x0015_?ù?ú(ºÝ.ñ?2_Ïw©ñ?¯E_x0013__x0003_B_x0017_ò?õFÛdßð?ÐEtü_x0008_ñ?F_x0018_ò_x0011_­ð?È _x0004_²r6ñ?»9 ;ºð?§r^¿íbò?Úpíß¬¡ð?&amp;´ÎU6bð?ëÂþëñ?fH&gt;B8ð?n$-_x0001__x0005__x0001_ðð?T½_x0005_»¦ñ?T?ÀÓ?ð?_x000F_ù_x0001_pð?Xê/¯ñ?2 ÃÜçò?_x001E_YqiÜâð?kdÔñ?_x0019_©_x0002__x0011_ô5ò?®¡=,sÃð?}8uÈ¢1ð?Ë½¼a_x001D_Ïð?4fw_x0016_oýñ?_x0017_#mßòð?M	qfNyð?ju_x0013_ùÈð?D¡_x0014__x0003_ìµð?È)'ð?_x000F_¼#M_x0006__x0018_ö?©®ãc_x000B_ó?Æ_x000B_í$ñ?t_x0014_JÞÁñ?¿6îWËñ?þ¤_x0019_÷Úð?¸_x0003_D\ÒÜò?ìSÍFñ?®	zÉ_x0004_Jö?_x0005_Å_x0006__x0017_Ãøñ?Ðõ_x000E_o_x001B_ò?¨_x0004_ì²ãð?[ÎöFNñ?*ãf_x001A_Wbð?_x0003__x0005__x0004__x0006_2%_x001B_Añ?	O{Ùñ?_x0001_YONð?Ü_x0008_°.zð?r(¹zÜó?_x0006__x000F_w_x001B_H_x0010_ñ?_x001E_'ã[ÏÍð?Á»jm_x000D_"ñ?bH¥t*ó?·«ð±ð?aó_x0001_.Âñ?À+_x0016_Ú§ð?TE²¤ò?õRV?[­ò?N87"_x0017_ñ?¿4 U÷Âð?xV×^ò?*ÍG%GFø?_x0018_f}~9¬ñ?_x0002_½_x0002_Q_x0011_ñ?rAõ_x000F_`ð?o;Ú ¤ñ?©¹_x0012_¡xpñ?®	§xMeñ?_x0001_*_x0008_:ð? T_x0014_^_x000C_ñ?b9Ê[ÿñ?mc%_x0010_ð?îrxÃºFð?Õ_x000C_ x¬ô?_x000C_/°»T_x0003_ò?S_x0013_9_x0001__x0005_ß-ñ?Q_x001C_Gäyñ?pJ	Úò?_x0003_àâÂ-¢ð?~_x001B_	o[Sð?zÇ}Óað?_x0019_Ïõ'Ð#ò?=ÿâ(&amp;rñ?7þ%*¤ð?ËËKUuáñ?¢¼7×_x0002_»ñ?}ºßðx¿ñ?F¢ÄMnð?þÊV_x001D_?&amp;ò?_x0016_h5R¢ð?ÒGøg«ó?¹9_x0004_ÓÏ-ô?&amp;Gið¤að?Ã¤Å3Üð?F+J6nõð?_x0003_¦_x0012_ð?èL\sñ?&amp;[-Yó_x0002_ó?_x001A_¡Vªñ?ówyî`ñ?²Ûûßñ?ÓÝúÚ¦Mñ?Ðçh_x0002_Ì/ò?PKN	8ñ?u³Csú=ð?_x0014_l#¯Ø.ñ?è_x0006_dßpÚñ?_x0001__x0002_ø!_x0003_*y_x000C_ò?úßç_x0014_&amp;ñ?¸àïu_x001F_ñ?ÉW_x0007_÷sYð?â_x000E_íÓ_x0002_ñ?ñû_x0002_¶x¬ð?r7w_x001C_ñ?;ÎJ_x0003_Óñ?§qÂýñ?°¤yo¡eò?åÐñ¡_x0012_ð?^1ÀÐ?ð?ÒãR3ßð?W]0Ivð?jô¿_x0014_µò?J&gt;7ªßð?R¥¦Nrô?)¾·b/ñ?_x0016_bêû[ó?Ha­û ð?¸_x0013_%ÖÄô? Ýn¾æñ? c\Ô£Úð?åaªµjð?_x001E_ÒØ_x0012_Üñ?¿S_x001A_[A®ð?nï½Uþ[ñ?õ_x0006_EvÁQñ?¡^ã4?cñ?·b¿_x0007_tð?ùÝ_x0006_Ì%ó?_x001A_ ·§_x0001__x0002_¿ð?ÖÇEÛð?,ãÍ_x0003__x0013_ð?õ6_x0007_P[ñ?_x001E_PZ~ð?íÆ_.1ð?~_x0017__x0008_*Ð/ñ?VÛj2,ð?g7;ð?pHH&lt;ð?Hà'_x0011__x0008__x000B_ñ?b"_x0010_ð?¦ìðî2ð?õwÁ¾dò?CE9~3ñ?²C&lt;èÌ½ð?Â¸ä_x000E_¾ñ? (_x001D_u£ð?®_x0006__x0014_IV¦ò?_x0013_\¼_x0007_ãùð?ö¬ÿ½5ñ?u¶ØÇ~ò?z÷ÂéøOñ?«%Wð?¥p_x000F_3Að?þW1ð?_x0006_!¹Æuð?ÖÜLÇÓð?fØ©_x0012_ñ?l{_x000B_¯ð?läÇóxò? )_x0007_®_x0014_æð?_x0002__x0004_¬«5¼Åò?°hláw¦ñ?°;¹Dpªô?T&lt;D&gt;_x0010_ñ?þ_x000F_ÜÞ3:ð?z7ô1ö_x0003_ñ?®}_x0018__x0001_ÂÔð?w_hçð?_x0005_ï¦sñ?cæ_x0014__x001F_ô?_x000B_t&gt;ß|µñ?_x001C_í5·Ø§ò?_x0016_ÕYJTóð?q`_x000D_ï3ð?]È®K&gt;ó?_x000D_£_x0011_fGò?I,°×É(ñ?¦G_x0001_8Ið?F_x0011_åð?ôì_x001C_õòð?3C;Æ|ð?ËÂ_x001E_.ð?ÓCð_x001F__x0004_Ýð?v_x0011_|&gt;/'ñ?ç¡X¼½Öð?Õ(A ¤¿ñ?gt#Nûð?z_x0004_a)#nö?u_x001E_Js_x0019__x001D_ò?±ÑzÔ_x0016_=ñ?Ól(Mñ?_x0006_óã_x0001__x0007_UÄð?ÛO1÷-ô?E4ü¯6ñ?_x0004_Ç_x0007__x0015_`ñ?âãçKñ?A9_x0005_óÇmñ?.D'ô?­af°ð?_x0015_'Iåå_x000F_ò?H¸Ï_x0002_eñ?øØ^ï¾ð?{É½çBð?ÀÌÅ_x0002__x0019_ñ?X_x001B_7á¯8ñ?Å_x0002_â¤×ñ?ø4§-ð?¬u)Ëò?Å_x000F_?sð?-_x001E_Àyäêò?fµ[_x0004_qñ?Ù}k ñ?÷_x0018__x0012_dñ?ÒÞJjPuñ?H _x0006_`Û_x0014_ñ?_x000D_ð#rð?«íÌËpññ?øå_x0014_8Sîö?epäÊ¥ñ?Ð6__x0001__x0003_ýò?ø!Û¡ñ?ÏV¯ås	ñ?'!$¤_x0003_Ìð?_x0003__x0004__x0014_&gt;9îW;ñ?_x001A_+æyð?ó_x0013_,_x000C_ã/ñ?_x000F_µò_x0005_J_x0015_ñ?lßÂöð?_x001D_î_x001E_¼_x0011_ñ?_x0016__x000E__x0004_Æç¨ñ?¯C©$_x0019_ñ?_x0002_ÂÞµ_x0012_ ð?_x001D_m§_x0014_ó?_x0015_µ=ßð?èÎ[ä_x001E_Að?Zë¹_x0012_{ñ?e¿l}_x001B_5ð?ó&gt;._x0005_¤ð?:_x0015__x0003_(_x0010_Ëð?_x001A_ÕÖ rêñ?ÒÿövN_ð?ª¢»ÞMõ?_x0007_zw]Väñ?¹E_x0001_n(hð?2ÿ_x0018_zU%ñ?J «°Ëð?Ï$ü	|_x001F_ò?º|Ù_x000E_éµó?ÌÕ£f_x0012_ñ?%_x0003_ÉILñ?bøG|9ð?û§.Zð?þÏ(ØTô?}iÖ Èð?pxç/_x0001__x0002_)tð?Ö.ÐDÂð?0Ä_x000B_¬Öò?_x000D_e_x0017_Ç_x0018_ô?Á«_x000D_î´Çñ?ý_x0014_ÐÈòýñ?8fRÒñ?UoÜIÕOò?&amp;JDôÜð?ÎeË_x000F_v¿ð?_x0011_°òò"ð?ö_x0003_î¶þÿñ?Ä¡®Rð?´d_x0018_ÄÑð? Yø®ñ?³ö"îäð?TBBD9öò?æ_x0010_®(sð?­¹¼YSñ?*È_x0018_é^ð?&gt;MÒWÖ*ð?l$rWõ¦ñ?¨ýk5²½ð?r,Ò°Þð?¶_x0017_ã±_x0007_ð?D\h½+ñ?#f©âuÅñ?"u[÷¾ð?üæ_x001F_M3_x001B_ó?cnÄÅð?urÙZ_x0016_ð?_x000C_tàð?_x0001__x0003_e_x0005_í³ð?6øË\tò?_x0010__x0018_¬4ã¯ð?_x001F_qÕÏd²ñ?¤úÒ_x0007_d¹ô?_x0016_ö _x0002__x0012_Mð?ø÷ë÷¿ð?)|_x000E_,g·ò? h."¹oð?	Ú_x0010_ò_x000E_Aò?|çåJu_x000E_ñ?_x0019_¢³äñ?ÙË_x0001_Iñ?Úþß_x000B_»ô?|k_x001C_YÏËú?_x000E_@ª_x000D_cð?ß#ïáÖð?Ü°Þ_x0004_õ?Yf[Ôù%ð?äÐ(î÷ò?5W_x001F_w´ô?F²ÓoÐØñ?Ë¬qSRtó?{%_x0011_¹Ï_x001A_ò?×EW|¨ô?àÞ[b_x0014_ýð?&gt;ÃÛåÆÔò?]5Ö|_x0010_ó?7å'Q,ò?_x0003__¨A	Oñ?À$ïÙñ?_x001B_WF_x0003__x0006_t&amp;ð?aå_x0004_Ã$@ñ?ª««-¸Bñ?Öé=w_x001F_üð?á_x0007_AÑþÜð?lOú_x001B__x0018_ñ?­êÛ"_x0005_ð?PaÈ_x0004_hæð?_x0005_¤°{.ñ?p:Éºò?£ZÚ`ýôð?d{_x0014_Y}ò?µ_x0007_\¡ñ?£|w¸jñ?V¿Vû&amp;_x0002_ñ?þCú+^±ð?}ºí/Vlñ?/émxpó?H_x001E_yð?¬_x001F_¯Æ_x0018_Wð?í_x0013__x0011_ê±ýð?jëtÞZ_x0019_ò?EÄÝxô?)$µÓð?¢xF´3ð?Ô`n6 fð?_x0018_çt{ð?G)_x001F_?_x001D_Ãð?&gt;pV5Êð?Â:Á_x000E_µð?	PI²_x0001_bð?óþoÀîð?_x0001__x0003_²õ×Árð?´¬_x0015__x000E_)ªò?¦_x001E_mÅ)Èð?_x0018__x0003_Áxì\ð?Þ$â¬_x001C_ô?YWVò?©µ0Ù¹Dð?²²Â Ãð?'ÅÔù1ò?ÙP;_x0017_ñ?óW À[ð?ñèNeñ?0R8V§Rò?X¤Öçïñ?½@qúR_x001C_ñ?Ö_x0016_iS_x000C_9ñ?-Ø_x0005_&lt;"sò?Y07Piµð?ì;_x000B_Yxð?9Ê_:ò?/-´!Ðúñ?÷yi°_x0006_Kð?-tK~J(ñ?Î´_x000F_#ñ?ïí2Úø£ð?%§jñ?~6J{'ð?°ÈÇ_x0006__x0002_ñ?Å}­Ëð?ãaç.¥ó?üm_x000C_÷ð?àz_x0002__x0008_}æð?Þ_x001B_ë®Ûñ?ÃÔ²:hð?Éå­à.=ñ?a_x0007_ãá_x000E_ô?Oí£.ò?b-Fú'&gt;ô?³ê_x0007_P+ò?_x001D_Ð{Wí_x0019_ò?îNp"Ã`ñ?_x0019_*_x0018_,nð?ã8lûI]ð? +ú_x0006_ô?Ùý,Ë	²ñ?c_x000E__x001F_._x000F_Gð?ÙP· \ò?ÀrYò_x0001_ñ?ïËªp_x0001_ð?_x0003_´0}Åò?¥ ÜÀ[¸ñ?O&amp;«!°sð?(Ï5h¯ð?LER|_x0016_ñ?^=$îCÖø? B%^»Äò?^\Úâ_x0007_ñ?_x0018_¯Ó#_x0001_ñ?¦HñEñEó?_x0002_[E)ô?A¬{_x001F_[\õ?¶_x0004_¦ô_x0005_ßñ?¾ióF¢ð?_x0002__x0003_H¬ñ£ñ?-_x0010_g¾ù_x0010_ò?ü?}¥ò?|Æx]Âð?gcó_x001D_ñ?_x0017_¡©Î7ð?_x0006_k¢¡ðð?_x001B_y~L_x0012_Pð?_x0011_Þ5A_x0007_ñ?_x001F_CÜí_x0002_ñ?_x0013_øQ#ßñ?¾(s__x0016_¹ð?ÞþÕtDFñ?í_x0012_÷'_x001D_¹ð?&amp;_x001A_A_x0008_`ñ?"ç_x0017__x0005_pðñ?b~Ì¬Ïö?q_x0015_{yOeð?)º_x0012_Kk¢ò?£æ¢_x0007_Xñ?µù_x0015_4;ñ?;@_­Úkñ?òù&gt;nõ?ÚM½ÅHó?Å_x0005_Sîò?ßü'_x000D_Õñ?_x0018_£nå)+ñ?£_x0017_uÑÖð?-ÎD_x0001_6ò?g³Æ*_õ?N;Ï_x000C_cMð?o:_x001A__x0001__x0002_Ifò?Û_x001A_ÿ ò?,qàî¸¢ð?7I¶ö?4_x0001_Û+_x001D_fó?¦_¦ÐLð?&gt;øú_x000F_ð?	àÏW@¶÷?ÈÆÀyk_x0019_ó?Q_x0008__x0007_Ù+ð?_x0018_©Óîð?]Är+ð?q|êì=ñ?DÇÐÑ%ò?/_x000B_Õþa_x001F_ó?f÷q°_x0006_bñ?vÉ¹ä Ìð?_x0008_É5àhEð?Å^÷%­ö?³öÛ3©_x0013_ñ?­~D_x0006_oÍó?å&lt;ÖþÓô?_x000E_	.æfó?_àh(_x001C_õ?c»t"ð?_x0012__x0006_ÊW9ñ?óÓ×xCò?w=^Káð?/JèX6#ñ?_x000D_«_x0004_À)Tñ?sÊMqñ?´.Î0_x0001_Ìð?_x0002__x0007_^_x0006_Àmð?Ãá¨¹-ò?_x0018_¦C®Hð?æ2=­Ãñ?7² _x001E_Ö_x000F_ñ?ïÆRË_x0010_ñ?_x0011_Ý=P_x0007_\ð?`©íN¨ð?Îé_x000F_FXGð?µ_x0003_ñ?F3_x0013__x0005_~3ñ?³8_x0003_tñ?Ò~AZñ?¸FòQQìð?Ó_x0008_ÿARó?&gt;kðÕ´ó?VjúÞ¬ô?t Ú?"§ð?[yá¾ñ?/^R«ñ?_x0004_&gt;/,.zð?hõÁP_x0018_ñ?ú8éÿüÇõ?Üár_x0001__x001E_hñ?Ìª_x001B_8'ãñ?_x0017_!túð?¿3å_x0002_¦_x0008_ò?Ó#G£mð?ú}éªð? Æm_x0001__x000E_`ò?`_x0012_zÝ$ìð?d}Çh_x0001__x0003_tÏñ?&gt;_x000E_Áæ÷Wò?&lt;_x001B_êaÃUð?a#¤v_x0001_ñ?ø\Á	!ñ?&amp;Cnó2ñ?M,'\B+ð?Ñ_x001C_U$I&amp;ñ?ÈM3yð?Òxuì_x0013_ò?`_x0008_x_x001F_° ñ?ù°c¹ð?6w_x000D_r_x0004_ò?&lt;é78ð?_x0019_7_x000B_}_x000B_ò?ó³û;¶cñ?YBÍ_x0012_I_x0012_ñ?çå!)7Âñ?ïbMIð?Q|BÂß&amp;ñ?_x0016__x0003_BÊÏð?RoÑÉ;?ð?¹~@¸ñ?	!­dÀñ?_x0006_¾[/ñ?J, Ý?ò?_x0002_RS ð?¼L]H_x0003__x0016_ñ?uÑ´@Zò?È÷ÈMxñ?_x0008_Ôn¿ò?ÇKÌnñ?_x0001__x0002_f#»«_x0010_ò?RV%ô¸ð?iÃuÐ=ó?	_x0005_,«E}ð?;_x000D_êd5_x0018_ñ?¸/_x0002_Sñ?%îj!$²ð?ÔqT_x0015_ñ?Ò_x0001_!-Uëñ?9önL6´ð?ã5_x001B__x001F_'ñ?_x0008_º2pzò?_x000C_F¿¸_x0019_ñ?I_x0005_:Ì@Pó?:67[´Äð?ñÏrvï+ñ?_x001F_XÖ_x0003_E3ñ?_x001B_frÂ3¡ñ?Ú½_x001B_2ð?Olû_x001F_¶ñ?@¥nK%ñ?.EE%Ð÷ñ?_x0005_¡Òg)cñ?.ô_x0005_è¤ð?n ¤É¹ð?I_x0005_;%_x001F_ñ?Ó½_x0013__x0005_Ìð?ß^âè_x0014_ñ?	D_'®±ð?¿_x0013_ÍWbcò?âÙç(%&amp;ñ??8þ{_x0002__x0006_Ö7ñ?1&gt;_x0011__x000D_0ñ?Ä%_x001D_ T_x000B_ñ?_x0016_éñÔ_x0001_ó?)G_x0003_®Uxð?Û¢¡TQð?ZÚj,_x0007_þð?îL6_x0014_xð?¼_x001D_òñ?6HöBLñ?æ9l_x001A_¯ð?_x0005__x001A_²¦_x0017_;ð?ÈhÂð?_x0019_nÂjµ_x001F_ò?ræ08âiñ?0ÄX¸_x0006_ò?_x001D_×`º_x0013_Åñ?ÚX_x0008_Y_x0016__x0010_ð?_x0004_Z+Åþ1ñ?_x001B__x0006_"Xñ?#7RY_x0017_Mñ?LôûÛ7àð?9_x000E_\=0®ñ?Ô)_x0002_(8ô?:+{Îµòð?êU_x0015_\²ºð?Ç_x0012_G¨«ñ?IR¶µ_x0005_µñ?EÒ÷'Rÿð?«WvñÕÿð?_x0017_jÈP;zð?cu5åû8ò?_x0001__x0002_ÚnXåõ@ñ?Òå´6dò?%8#Ý_x0001_ñ?¸©9Ú°uñ?4)°8ÂÖð?S_x0019_æN7ñ?5À73®ò?o³ý5©Lø?wñåÉð?_x0019_Ès[_x0010_ñ?Ó|NÕ;ñ?ëCH_x0010_ºñ?fú=_x0019_1òô?à­_x0005__x0012_¥ñ?±ÙXÐ»ð?8Ø_x0010_9)ñ?_x0018_+é2oó?®%_x0001_ùÃùð?|H]¤_x001D__x0016_ò?_x0008__x0001_ÿ±ñ?Øáb(ªð?¾¸73ð?6*_x0019_ñ?_x001C__x001B_ºð?ÒÙ#r_x0018_)ð?_x0019_¾Ç¤óð?þèñ?]\Üò?¦#öñ?þ*_x0015_t¯ó?_x0002__x001F_2£ð?Zïè¼_x0002__x0005_Oaó?yù'IÎÀð?àNÔsð?ý¤1¾X_x0008_ñ?âõ7S_x000F_ñ?¾£²¥hñ?_x0016_ª.#íð?_x0008_áby¨ñ?ÄZéV·ð?îq¦5Óð?Qá_x000B__x0006__x001C_ò?m_x0019_eV[ò?,Rl2_x000F_ñ?_x0013_h(²õ­ñ?MÌ \gð?_x0001_&lt;i_x0007_Õ_x000E_ñ?2+¼»qñ?=;U­_x0005__x0018_ð?_x0002__x0007_¡¹_x0014_ò?÷_x0003_» aÍð??©_x001B_%3jð?_x001C_¤]_x000B_ë?ð?NO_x0012_Ùqxð?úOÒw¯ð?_x0014_Ö¬9.mñ?_x000C_s²·_x0003__x001F_ñ?ú1!_x0019_í&lt;ð?%_x000F_¨±*ñ?»_ð¹²_x0015_ò?ú+_x0006_)bÄñ?[f»IÑhð?7°S}}_x0004_ò?_x0002__x0003__x001F_$,ëæñ?{\P$'ò?£¡¤!.ò?Á=òÒ_x001D_¶ð?_x000C_ð ô_x0012_ñ?Ø@Òi/µð?äAüÄð?ì»&lt;$iñ?_x0017__x0014_\`4?ñ?_x0001_ÿ*æ[_x0016_ñ?`gITé¡ð?³Í¸©_x001C_©ð?_x0019_&lt;_x001A_=ð?Î_x001A_¯×·ð?êó¶··ð?Ö'_x0014_©£´ð?XùdÔ_x0005_uð?ð_x0018_VÚÝð?_x0011_FËbþð?L²æ@ò?ø±ë©ò?/YÂ+_x0007_vñ?èôQCñ?»¼¥Vìñ?f_x0012_Úèø®ñ?_x0016_"¤êð?_x0016_-+ûP­ð?¢¢ÁfÖñ?M_x0004_&amp;ç­æñ?l_x0014_A§ù¥ð?¥gÏ_x0017_¨/ò?_x0019__x0010_oö_x0001__x0002_×_x0018_ò?±³f_x0007_âð?õø6_x0007_¤að?ëu¨_x000E__x0004__x0015_ñ?¼Ü5H®ð?_x0004_{âD7ð?h§÷U_x001B_yñ?Ã½Þ:cÚõ?Ð_x0017__x000F_Sÿñ?_x0014__x001E_µÿð?cÊ:]Fð?¬zÂÙ&gt;ò?j_x001E_£f²ßò?_x0015_ù_x000D_êI_x0010_ñ?¥ì_x001A__x0002_Qçð?_ê_x0019_®ð?hp.¹aö?Áõ+½ð?Æ_x0018_Zäå&amp;ñ?=zçµ/_ñ?xF uæ²ð?¾4£`ð?@ç[_x001E_ð?_¿Ä{Ãpð?e_x0007_0"å_x0012_ó?E,Û-kð?¸)ÞÇGó?)7Ù2Cð?ÕÕÞ¯t_x0002_ñ?P¸yr_x000C_xñ?J_x0019_!_x0005_tö?a¦{¢ô?_x0001__x0002__x0014_^ö½ð?·Í"KÐLñ?/bIPñ?Öª6[«ô?ÁN(¥Cað?G&amp;e_x000B_õ¤ð?_x0017_ç_x0014_Öèlð?!¾6ç(ö?fÐ9RE_x0014_ñ?èDû_x0002_Lð?´_x000C__x0007_	õ?£Ãàý_x000C_ñ?èø_x000C_.Uñ?_x000F_#[ð`Éñ? Ö¹X|°ð?_x0006_Û_x000C_ïZ!ñ?X$c©1ñ?æ_x0018_:ù_x0004_äð?Ü_x0014_%	_x0004_ó?Ñ{:ÆGð?_x001E__x001B__x000B_ÈUÃñ?!4ÿCð?kÎ_x0010_¾sjð?KËÎ`_x0010_&lt;ò?ÚÎâñ®?ñ?_x000D_¢Èô;*ó?RíSf_x000D__x0012_ò?h·~Çñð?_x0006_ñæ±Çñ?[ÂÝ_x0007_ñ?P_x0001_ÆÏþ[ð?J«t_x0007__x0008_ãð?h°³Ü)Kð?_x001C__x0004_Ñ±_x000D_Bñ?fpétÍPð?Yss¨6oð?r3W±Aýñ?h_x001A__x0005_¿p_x0003_ñ?aÓ£Â9¤ñ?_x0006__x0016_káq³ð?Xÿ_x0017_{3ð?NcHû7_x0002_ò?£ÿåÁÜñ?¡+9¤­xó?ì`_x0011_táØð?2äË_x0004_vð?_x0012_ÝH_x0001_pñ?ÄVÜ`~Mñ?µ0:è¿ð?kÚ_x0004_dñ?ÚË_x000E_9_x0019__x0004_ô?e_x0004_¯¢$ñ?Mß(2:ßð?èq_x0003_t_x0011_ ô?Ê_x0018_ä|¼ò?Ìi_x0016_Ü_x000B_dð?_x0003_Þkµ®Iñ?v]_x001B_§Pð?að-W¶ýð?±¯·'ªñ?Ù_x0002_íX_x0015_Nð?É_x001E_[,&amp;_x000E_ñ?_x0011_Ü~×Mð?_x0002__x0003_No7Ø_x001E_ñ?WØ¶!b`ð?ìüÞïÅTð?×_x0001_£à"ñ?$r&gt;Ñ_x0016_!ð?bÚ_x0004__x001E_hûñ?_x0007__x000B_â¸xð?_x0002_¿§¨R9ò?ò[i^&amp;ð?ýâ!¬öSñ?-NÒÇSáð?]òÞ[ë/ó?_x0014_"ÊêKð?ÿ_x000C_eò?&amp;_x0007_û;ó?_x001A_5¦cêð?ýuó*¿²ð?ÁåJåÁñ?!'m_x001C__x0007_ò?ÏüW_x000E_óð?Kh_x000B__x001D_Ëò?iÌçÒ_Dô?Xql	­ñ?ëÉ¥eeð?N|Uªpð?*å_x001C_!_x001B__x0003_ñ?3ù­ð?è&lt;Y¯`Lð?C/%Êð?áj=	[Yð?£{BÅzñ?©o§_x000F__x0001__x0002_#ò?_x000D_/M&lt;	¦ñ?`.}_x0001__x001F_!ó?®MÎ_x000D_¿Vñ?_x000D__x000C_ÒC6¼ð?Û/m´ð?üæÉ¹ÍÌð?¶)_x0012__x0014_lò?@|".µò?ûó_x000F_ìy´ò?&lt;/6ìô%ò?É³&amp;ºOð?WXÚÕEó?_x0006_`«Äõ?Ü_x0001_@ð?ÆÉ_x001A_ÒÈÝð?_x001A_Õñð?_x0016_ÞKó?À=Ä%kñ?®%dèfð?²_x0004_}ûÕ\ñ?6á_x0011_Õíò?¾_x0005_ývÕð?zëÑã/yñ?ç§õP&lt;ò?òF]*ñ?s³¬è]ò?#T+Díó?_x0004_K³ãGò?çzz_x000D_¾¯ð?¥2æX¾¨ò?/}_x0013_.ìñ?_x0007__x0008_$Ê_x0018_¥ßpð?ÆZÛ&gt;ñ?a_x0002_ô3&amp;aò?Ú­_x0010_ Ë5ñ?k_x0005_^o ½ð?«ûMLapð?¬,¤÷gð?J#ZE Ùð? »_x000F_*O÷?°_x0001_­-*ð?K$_x0008_¢³ñ?k½I	_x0003_ÿò?_x0007_þÞ_x0011_gð?æ_x0007_¤1óð?µ1_x000E__x0019_ò4ð?ö~_x0004_ràFñ?¢rÞ8¬&gt;ñ?èóöì©ñ?\PÈÂ¯:ñ?dýaö(ñ?Pxìã4Ôð?_x0017_KõA-_x0010_ñ?ptÂ_x0012_ñ?%÷c\òõ?X&lt;ÐÔñ?_x0006_n)õ95ò?_x001C_L×ñ?Ì½4æ_x0004_xð?*ÕÃ¤áwð?íNNíª~ð?$_x0019_ûÉÂò?'.B_x000D__x0002_	_x0001_;ñ?_x0003_¸Ïéð?l%+¾	,ñ?í`6ûð?§èþªÕð?ëkm¯nñ?p¾ü_x001B__x000F_ñ?_x0005_£kåÿ~ð?Ã_x0006_ôÿÖ"ñ?_x001F_	_x0004_µÝyð?c_x0002_À_x0007_Àõ?w¼½þã_x001E_ñ?ûè{±Úäó?w«á:.õð?&lt;±É®æð?_x001C_c£[ò?Tçø%û_x000E_ð?Ç_x0001_O(_x0008_ñ?A´¿_x0016_ñ°ð?_x0010_Úa1êð?^[-_x0011_ñ?ÐH´K£ô??. çÎ_x0006_ñ?ú ð?æÅÛ]_x0004__x001C_ô?öæl?ûÑð?_x0006_{ühô?_x001B_Ý¡ÂIð??k~0&gt;ð?Î_x0010_õ¿õÙð?®'s_x001B_ñ?ÿ¸EN_x0012_ñ?_x0004__x0006_¡§Oþñ?#»_x0001__x0003_Ú²ð?A'4Vñ?Ußboæñ?©æÏüÒûð?FuZ_x0001__x0014_Çñ?å72Â_x0003_õ?¬£_x000C_lbð?-Ê|/1(ð?_x0005_N½ô?BZÓÚÎñ?ñ|WÐÚ}ð?N@Ûð?HoÆ_x0006_kð?þ_x001C_CÜöNñ?_x000F_"_x000E_P?ð?ØÁk_x000B_ó?ï©Öæ¢_x001A_ñ?FX!]~ð?ÇÝ8YH¯ð?:ÈP¼_x0017_Àð?Ý4dÑþð?Jz_x001A_EdIñ?¤p_x000B_r/¨ó?_x0008_ýª&gt;Õ¸ò?_x0002_à`î_x0007_éð?_x0011_¿oJ£ò?¥xd³ÚKð?¶O%×?gó?_x000E__x0006_1ýd_x000D_ñ?¡b¼¸´ñ?Ö#Y_x0002__x0003_ð?m\­}Jð?T»¯qWô??&amp;öñ?)Ó9Í_x000B_ið?x_x001A_Iu½ñ?ü¢@.I_x0001_ò?_x0004_¹Õ2¡«ò?ñó%ó?	{%¯T¨ñ?_x0012_T÷½Q_x001A_ñ?ç§Wiñ?c¢P_x0016_¦ð?{`_x0008_ ª£ð?Ö¡©g\@ó?·#^k®ñ?p2_x0017_êèÑù?¥_¢¦~_x000B_ó?TâuWá±ñ?È3ZlfÛð?èÑÏCTñ?Âó_x001E_Óø|õ?MÕgÆá¸ð?R_x0015__x0005_Õ]ð?³¹_x0001_dô_x001F_ð?_x0002_£Æe`ò?|OÆÐféð?Þ±#Tõ?øcq9k&gt;ò?T&gt;_x0004_Dø³ð?äÑJ!Tþð?&gt;î¡Sñ?_x0002__x0003_EXRÄð?ðiÉ,Áð?_x0004_èÈð?|_x001A_(Iñ?!_x0012_ÔY'ð?_x000D_ì%Ø¹^ñ?ç_x0007_f_x0011_Ä4ñ?½5_x0007_G;lð?Áð~_x0001_8Þð?xÉ_x0011_¡.ð?6Sïò2åñ?|_x0003_zÌ»Ôñ?_x000F_«Gi#$ò?£{»÷ò?éLËäbmð?_x0004_©ädzö?`%;2(bð?²ÝFÉþAò?më_x0012_èT1ñ?_x000D_øà\¿ð?Ù¦1ïxð?lW+Ö¢ð?U_x001A_ÜÒGÚð?çÖ/¯ñ?åY)_x001B_n_x0010_ñ?²æ+ð?Ðâ]m´ö?mí_x001C__x0014_'ð?\Ämrrñ?,_x0011_À_x0015_ñ?T*Þ_x001B_ñ?ËÄéß_x0001__x0004_ÞFð?Ó*_x001F_LÀñ?ìµ[¾4ñ?+Wý_x001E_'°ñ?=D*¯~àð?Ã4pÂr_x0005_ñ?_^zÎ4ð?g£áW_x0012_ñ?¸&lt;¯âãvð?W´@¥Óð?ÏË`oê{ð?Y&gt;-)vBñ?l;8zýêð?iæ!_x000E_3ð?ØRl7ñ?ciS[ó?_x000B_Á_x001F__x0019_[ð?íA,(µ®ð?à3mr¯êð?bºx¶èñ?°î¢_x0017_-ñ?·»ê!_x001E__x0008_ò?XÉ_x000C_ø_x000E_ ð?ß0h¢Áñ?heB=´_x0003_ñ?g_x0002_F6_x0006_÷ð?£²ó­Úð?KoT.wdô?¸¼ (1|ñ?àã¹a}ð?hÙfsxõ?_x0012_«	ådÞð?_x0001__x0002_FlBÝcó?V$ jèPð?RPQâdð?óÉ«_x000F_wrñ?ñ¨( CÇð?â~!¹Ølð?F$ð|ð?0A43P?ò?&amp;OÆ«ê,ò?DÍ&lt;ïÃñ?P±v£jð?Dê_x0014_Ð_x0013_$ò?s|%Pø?øÚ½½ë·ð?_x001A_¾¾ß_x001D_ò?]5t¼Açô?v$ó_x000E_ßò?Z=(__x0006_|ð?¸Öµ jñ?ªRO_5ð?WðBÊ]*ð?ü'ýËü_x000C_ñ?_x0015_ £¬\ñ?-¾xî¿Bó?Ï_x0005_ìBñ¯ð?cÑÞº×ð?caD!¹ð?ç_x0012_ñµqð?Ô°lqiñ? _x0016_t_x000D_ñ?aãñ_x0010_oñ?Ù)_x0011__x0002__x0003_O:ñ?p%8³ ð?¦&gt;y_x0001_çò?òóÀ·_x0017_|ð?}&amp;LÃò?7Â£])ð?R&amp;ÙðÍ1ð?¶îÚö_x001F_ð?_x001E__x0011_;3Åô?:m%_x000B_Èñ?*áèäÌ_x0007_ò?§÷þúùñ?¼4NÛ®[ñ?§/JÉð}ð?«Þ¯÷k_x0011_ñ?a\X÷ð?#_x000E_&amp;Ä_x000C_ñ?«_x000C_Ø&amp;Üð?ê»ªÙÓñ?ÝGê_x0011_(Yð?;_x0002_¤3Çãñ?_x0002_JÜ2Båð?_x001D_é&amp;_x0006__x0005_$ð?_x0004__x001D_èà¼ñ?¦ò_x0004_ßÈ´ð?ü­_x0013_Ø³ø?á_x0007_/P¾çó?_x0014__x0018_&gt;_x001D_¤ð?ð_x001D__x0019_Ð_x001D_ð?T¦9)añ?ª}¤À_x000D_ñ?ö_x000F_¼ªÈð?_x0002__x0005_9ÝGÅësð?8ý¶´ðnò?_x001C_äGW_x0014_ð?îèb/gvð? u/Ö ñ?û(ksäòñ?;uÔPô?ð`Á	ñ?üðºÓ±Þó?rsÂ_x0012_Ðð?_x0003_{.Ðrð?¸_x001B__x001C__x000E_ð?ÂîRØxñ?îø`ò&lt;6ñ?,_x001C_?_x0010_nRò?á_x0004_l²YDò?_x0015_ªizÖð?ß_x0002_X¨¤$ò?·Ô/Ì±ð?@ûNBÔñ?_x0019_ÈÎ_x000F_%ýñ?e_x001F__x000E_aô»ð?,_x000C_ë{lð?_x0014_zZÿô?"wf6¼ñ?I_x0006_Yxp~ò?7_x0012_Ò3)_x0005_ó?¨¥=É÷Âô?z&lt;´CÒbò?o_x0013__x000F__x000F_×ð?°_x0001_KRð?%Èx_x0001__x0003_+¦ð?È_x0002_&amp;.§Õñ?_2+S´­ñ?B´'äð?ÄD®Õ_x0013_ñ?á&gt;`íð?_x0012_éÓv_x001A_ñ?áBÔ´ñ?06Õ_x000F__x0006_Úð?.OÐ=_x0015_¡ð?õ¼F_x000D_Ëð?î?­b3ñ?ÿ _x0008_ÿy|ò?_x000B__x001C__x0005_qëlñ?°¡§jð?'{_x0010_ñ?§6_x0013_¤Üäô?=_x001E__x0011_×Gpð?um30ñ?ã~p½;¥ô?*zR«_x0011_ñ?4ü¨ÕBó?Ûe_x0019_º_x0013_²ð?cÅT#3ñ?ß_x0003_÷ÞÊð?èöÐ&gt;i_x000E_ñ?®ð_x001D_Æð?&amp;Æ_x001B_s7ñ?_x0010_ã`;-kð?sMÔÅ²Ïñ?mÚë_x0018_Sò?zð¨huð?_x0003__x0005_×Ã{å_x000B_ñ?Ï«Sk]&gt;ñ?&gt;»ºQð?ÈùMð?ÝMÑ±gò?pp_x001D_±úÖò?=3_x0010_^ãò? _x0004_Álåð?À4âILð?¦ºoÇíð?¬dÐtÏó?	Ê_x001E_ó°_ñ?{:ÕÓFò?_x0005_îÃ{o=ñ?®d®\\ò?uº$'Sð?ò_x0006_ªñ?0¦,é_x0010_Dð?M·9 £ð?_x000B_UO».ò?Ì&gt;ÚOð?¨¡:_x0002_Ùñ?BÇVtR¦ò?_x000E_$j'¯2ô?ùÆÞ_x0019_Ûð?å,aÔ2àñ?ð_x0003_tÃ{ð?5=à!Áñ?U%2c³ið?®7B³vð?k»çð¢¼ñ?ü_x0001_¶ð_x0001__x0004_¼ð?°&lt;;Lj_x0014_ò?_x0012_,Ô_x0011_"ñ?ÔöÇ1_x001A_ñ?}^_x0019_¾ñ?¨Ôï0Àõ?ñ9rEñ?\Ë1^ô?èÅÁ°Óñ?¼Ãb5Eð?ì*_x0016_æÃ'ñ? Ð&lt;ô?_x000F_}mAbúð?_x0003_zÚTañ?&amp;¿êØ_x001D_Öñ?ýÓGÅð?Ì$(÷ïð?w_x000E_ò,7ñ?}×Ù&gt;Õð?é?_x0006_Ý£ð?hM3_x0002_/æñ?nù3å_x001B_ó?,³¾_x0005_ñ?í¾zé·¿ñ?T|OëBAñ?sÚWð?/[qkf_x0007_ñ?_x001F_es×eð?0õc.ð?ÂZ_x0017_rð?óD\â:ò?Îfv^ð?_x0002__x0003_ù_x0012_©Iñ?8ÛáûÄð?_x000E_ª_x0017_ÇÐð?D_x001A_«_x0019_gò?ÖÇøð?¾ú?ë2Ñð?BP¶2#ð?¸økò?_x000D_H@% ó?_x000D_WÓ_x0013_¿zñ?bR`òò?_x000E_Øïï6fõ?Dy´È_x000F_õ?NÎå_x0004_@¼ð?¡_x0013_ÜÌ+ñ?_x0003_YÔÂ|¨ð?´¡_x0017_F_x0007_Qò?d%¾Aöð?H¡Ô_x0012_ð?_x0001_UßGÿñ?_x001F_×7ÍÆÑð?b_x0007_qÔPñ?_x0004_1Ä6 ñ?&gt;_x001A_Üåáó?@¶Ø¥_x0013_~ñ?y¶]&lt;}sñ?_x001A_¶h_x0003_³$ú?1Oj_x001B_Kñ?¸#¼~1#ò?Y2_x0016_tñ?3_x0013__x0018_ÏÏð?ÒwýÕ_x0004__x0005_ÛÐð?2¾_x0012_ìÑð?Ú\õÕnð?Y.6Éëð?_x0013_&lt; bíð?3fäëJð?_x000B_&gt;É~ñ?_x0010_}aX´ð?ó£W5Â¥ñ?]xä_x0013_Üøð?ÈòªmYEò?\#¬Zð?³§A¸ñ?¦E_x0006_Ñ&lt;«ñ?Ö=e_x000F_ð?¾GI5wð?._x001C_$ÿô?âh_x0015__x0010_ßð?*IÏ_x0006_~ð?{_x0015_y%mqò?_x0014_ôC_x001A_ò?ð·É1Ýsñ? v"[_ð?Á^_x0003_¢É¢ñ?^O_x0002_¬ð?]*`úÓ¾ð?À_x000E_Eð?kö_x0001_¸ò?Ñ¶·÷Iõð?ÐOQÅ_x0005_Þð?o*÷eÆQó?ï¸_x000F_ÜÄñ?_x0003__x0005_0)U2ÈÎð?`!}xîÇñ?í.	ÃPuó?¡¸M_x0010_Ê^ð?hpÏ_x001F_¼_x0014_ñ?gÚùÁßñ?µQ­)2ñ?_x001D_¦_x0001_!¯ð?¿¯_x0002_­_x0003_!ñ?Uåcð?É_x0016_(_äSò?ÃÖk|Ïçð?û_x0018__x000E_dsñ?{|®oÈð?d@_x0016_@_x0014_	ò?_x0006_µ!&lt;ñ?]J«©ð?ë¿_x001D__x001E_%pñ?!BADÎð?Á´BgÊWð?; Gîð?Sµ_x0011_32ð?Ì_x000C__	´_x001C_ó?³ÊÛ,þëð?ø=âW_x0012_/ñ?m_x001F_:dñ?KZ&gt;ÀQñ?1§Ü_x0004_ð?®åh/{,ñ?c¬í:}ñ?òãó¯AÉñ?ssë_x0001__x0002_wð?gö§ÿîð?D2³ãU¢ñ?C¢Ä£Uið??Ï&lt;D_x0012_^ñ?EÛáÆ÷_x0017_ñ?Ôò_x000F_`òúð?ì¬Erñ?©W»)´ò?fZA_x001A_Å¿ñ?¾;ÿ3ò?ç»OØZ|ó?Ö}~_x001A_ð?ß_;_x0019_Òð?WÌ:¶_x0012_7ñ?_x0011__x0015_PÆ³dñ?s8PÂð?Òþ Ùð? Æü_x000C__x0010_ó?ÓúÐµSqð?ZbºGSñ?s&amp;';ñ?Y_x0010_Ò}ô;ñ?o&gt;_x0007_XYÊð?.ÍÓañ&gt;ó?_x001C_6ô_x0019_oô?Ô.6	]ãð?_x0018_`_x0002_ñ?v¼g!(÷?ÈDç%æ~ñ?å¶æyñ?J8©Ûzð?_x0001__x0002_6ºÀ_x000F_ñ?`Ü_x0010_(ó?Ü_x000F__x0008_sbñ?øª~,;Sð?Ålg_x001E_ð?Ä_x0018_oÔéð?8µ?áëð?YM_x001B_Úxð?¼4Yå_x0015_ô?i|ãu:áð?Á_x001D_Kð¤¡ð?_x000E__x0017_ãÎ!"ð?_x0008_YalÂñ?_x000E_1zâú_ð?_x0008_¦_x000C_ò?¿è%SP!ð?¶SÍÿ	ò?ð!z_x0014_Å©ò?þÆNJQñ?ù_x0018_®ò¦ð?ÕQw4_x0005_Oò?f2uhÕüð?_x0014_N_x001E_Ùï[ñ?}ðé~ð?4ñÜ¶[Uò?ä&amp;K[rð?Æ¡ ×ó?®ø5¾£ñ?»j_x000E_æUñ?JäÔ0Åñ?_x0012_8}#³-ô?@|®_x0012__x0002__x0003__x0016_çñ?B÷zaRð?¤Õ_x0002_y_x000C_ñ?ê_x0012_RPòñ?ìÉ]Ú_x001B_&lt;ñ?Ê¹uÒ·´ð?)=á72Tñ? ,í\üuð?Y{ýYð?½fJ%µ%õ?F;| ð?_x000C__x000F__x0010_Ä|éð?^+_x000C_=ñ?kðz&amp;ñ?üm_x0006_Aô? åÍmqô?ôiúûó?)õ²UÊð?ð	aÌ9ºð?_x000F_X_x001E_·ð?§1ëÑBöô?¬_x0006_kò?	._x0001_ß_x0002_ñð?Xÿ;adañ?Ú÷I_x0007_Uù?ë_x0001_øF·£ð?Åü®X`ñ?î¬/(Eò?_x000B_§Q¡ÛXñ?_x001C_¦é	_x0016_ñ? _x001B_·X¸ð?Å_x0010__x000B_¤8ò?_x0004__x0008__x0018_ y_x0017_ñ?[ßë¸»ð?s^U¦¯°ñ?ÏÁ]{ñ?_x0007_¶3Xò?_x0003_9_x0005_=_x0016_ôò?ñ_x0014_	Ö9¨ð?À_x0005_·_x000C_o}ð?w¹(¯=õ?!_x0007_¡®ð?8P´¤tð?Y@'¬á¨ð?W_x0006_Ô«ð?8_x0006_¦v7ó?_x0014_ÙëVî´ð?2°/ÀTåó?Gv«xHÒñ?1òXg ñ?&amp;áì,!_x000E_ò?_x0005_1IF´Éð?7±X&gt;s+ñ?^_x0001_ZîÞ_x0001_ñ?1"\_x000D_¢_x0002_ñ?õsTÔÜÀð?I@¶r4ñ?×¢`¯ñ? J;ã(ò?O_x0008_LCð?H,,Nýñ?®½ê_x001A_æÞð?Ï({õ_x000C_$ó?Þy_x0001__x0002__x001F_]ñ?gsáÌmð?%/_x0011_ Õó?k¿ÉÓ_x0012_ð?¹ûïYSñ?û_x000B__x0017_hûñ?ü_x0010_ä lñ?ý"¤ _x0014__x0019_ð?ò5ñ&gt;cð?ÓÛ_x0005_ñ?Åu_x001E_\oBó?¢~ä-þÁð?0az97ð?6_x0013_tM»wð?®ãHÇ¨ð?LÓ+O!ñ?F[Oÿ¨Dð?ó_x0002_«À;ñ?ze¬~bñ?&amp;í_x0019_¿ò?r$îñ?F¶Ø_x001A_Iñ?g¾(Kð?_x0004_:´o¥.ñ?ñ$äÓ_x0010_ÿð?ÎèT_x000E_Þð?Úx"ÎÛð?xHñj`ð?_x0007_Ï.Ö7ò?æüm	pÍñ?¼¤¼»¾jð?®_x0006_»Éâ¦ð?_x0002__x0006_Õ_x0006__x0001_ÝÀ_x0016_ô?!_x0016_ØõÏ_x0016_ñ?_x0012_¶«8_x0012_ð?_x0014__x001A__x001B_Pò?£ªµ_x0014_ð?$j·Ætßó?¡Þõ_x001E_NÅð?FV¤*º¤ð?Î¬2ºõÈþ?¢)_x0006_e¢ó?Kï&gt;ëð?ab¿mñ?;k_x0019_:·àò?3þ@ÌÎò?eYL?_x0004_ð?XÒlUpò?¬© öÈð?&amp; XQ¥}ð?nÉ±¸*Ûð?2çfÚEò?ÞÕÏ+Õð?¿ë_x0003_õ_x000C_¸ð?ÌH&lt;´_x000C_ñ?¥_x0005_´ºñ?zqÞPð?_x000C_}_x0013_ùV_x0018_õ?ÇìóCñ?6E&gt;_x000D_ñ?_x0001_4®_x0014_níð?ßÅ_x0011_&amp;J?ð?dö_x001D__x0016_æõò?Nwö%_x0001__x0002__x0008_ò?Ë;^.§ð?d¹2_x000F_jó?å¢±_x0002_±ð?ÌO¼EÀÔð?cóöS_x000C_õ?@_x0019__x0018_­N_x001A_ò?¤h1Ô:	ò?ÉXg4kOñ?úÈ*ECð?×¢)!Á_x0014_ñ?ã;Áifð?§ð©_x0014_~Iò?ÀÇfeð?ª=ØE½ð?¶Ã¿	ñ?xfîÈó?uûýÀè ð?_x0017_/_x000F_·ð?.aJrwð?_x0012_Äo_ð?°Ûºñ§ð?QZëAñ?G£³_x0008_Tð?Q_x001A_¨iVNð?Ù¤ZÞ¡ñ?_¶½K¶þð?%ØCÁöyð?0Ö_x0011__x0011_rPð?²¸³iÈð?2_x001A_±ó?T»UõS¾ð?_x0001__x0002_¸Ï¸(.ñ?ÊNÉËBñ?Ý£ð?ÀÕÌÃð?_x000B_úó\ÌBð?]B N¶ð?Ò5óuið?¹J`óð?¶G¿þ]ñ?¨ÿL Dð?õZ=¡ð?mQÑ¤jò?ÕN»átð?nÑE¹fÜñ?£¶4¾Cuð?æ[Ç_x0006_áñ?­ÿ]«[©ñ?&amp;À¡AWñ?|¨È}_x001F_«ð?ÓÜFÆ_x0018_ ò?_x0019__x001E_Ê_x0014_¦ð?ú&lt;F.Añ?ã)Ï}³ð?íérd©oò?fó2ZÍ¦ð?|P_x000C__x001C_ñ?P_x001D_oéËñ?Rå,®Èò?§Ø^µöñ?µR3_x0004_Pð?_x0004_,3±ò?Êë_x000E__x0004__x0006_J_x000C_ò?íLÈò?»E_x001A_-BÁð?íh_x0002_É&amp;_x0003_ñ?@çvyHð?&lt;mdb Ôð?Àýk÷zð?¼às_x0002_ò?_x000F_@d_x001E_{Oð?ïºREMò?*;¯Ç_x0005_ó?&amp; vo­×ó?tGc°þnò?j~°Ñâ\ñ?³H·ßy­ñ?ºÿä_x0006_éð?X=©_x001D_i£ò?S_x001F__!ãÀñ?ºÑ¥ÏmÃñ?à&lt;º_x001D_ñ?_x0010__x0001_&lt;Úuñ?3á_x001E_Òð?Óó¤_x0001_ô³ð?ÚL¬¹E_x000C_ñ?»¸þÀð?7_x0018_Ô/ôöð?«¬Ï³ÍZñ?¤]dËµð?_x0017_2 O/°ð?Y_x000E_ö°ó?B_x0017_'%ôð?ñ*_x0007_O_x001B_Óð?_x0001__x0002_æéù_x0018_&amp;/õ?Ùò_x0001__x0003__x0003_uñ?4Ù&gt;@Æåð?yøGÎ;ñ?Ê*î~+ñ?_x001B_þºXñ?~#8vùð?í®_x0019_&amp;ñ?üO¶Iað?#¨_x0018_ñ?$òø_x000B_}ò?t*®fTuð?Dm|@Ûð?16£_x0010_SFò?Ïæ*Ïßð?ÿ5_x000E_ÛÉ¥ð?_x000B_ø¼Ä,ñ?u22]ð?DM¶5_x0007_Fñ?»_x001F_fôm8ð?Óì§¦êó?í_x0004_ÀPgñ?ï¿ãW{ð?ã_x000E_4FÙð?B4}_x0019_îð?oSÎð?®õÛ-´Ûð?@`ï_x001C_Àð?uõ´ºð?vFb&lt;:äñ?5¾C-)ñ?oÎç_x001E__x0001__x0002_jYð?º_x0002_Z_x000D_5âð?ù´Ð§ó?_x001B_ì¡ë_x001E_çð?yGNF%Wò?´X¡¾_x0012_ñ?:]äÑð?ÃV,wÇ)ñ?N)¨ÍË%ñ?_x0010__x0017_ecù¢ð?¡_x0014_9ù}ð?*Xófñ?.×ñ_x0016_%ð?á,ÿó'}ð?Ô%Ì¯ºëñ?_x0001_@;_x0002_b·ð?\_x0003_Îê¸ð?Ô5Î1ñ?ÍþuIgBò?ÐÂ¿ÍÜð?·	`8_x001B_Ãñ?¸î#|_x001D_zñ?vLt;®ð?mnë²jñ?ðÖZ·:ð?Ý_x001B_+_x001A_Íµò?6_x0006_ ´Ãó?CSQò?í_x0017_Sÿè!ñ?`_x0007_e_x0017_+$ð?L´t¯ð?ZÉ«_x0011_&amp;(ñ?_x0001__x0003__x0010_	3Q×¶ñ?+ÇQ«}]ñ?î4ÖêïÝò?_x0016_hÊ«ð?Ò_x000F_ù69ñ?ê5i!áÔð?aÒ&amp;ãýñ?ª_x0016__x000E_ñH+ñ?C_x0012_ç_x0006_»&gt;ò?qJ×_x001C_ÍÂò?Ë#_3_x0006_ñ?yØ³ú_x000E_[ñ?êSÊöfñ?/&lt;$[aOó?-$YBið?¢Ì_x0001_ _x0013_ñ?âÕìA|xð?U_x0001_u±Ìñ?À_x0005__x0003_[ýð?â_x001C_Ñ4dö?4&lt;·WÈ¡ò?¥´_x0012_Àð?RN_x0001_!ÿ¹ð?vAð&gt;Jò?P&amp;	¥Jô?q³Íýº_x001A_ñ?3J-Æð?Néà_x0004_W.ñ?+Ð0X¨&lt;ò?ïO¹¼êñ?¥h_x0002_Ex	ñ?c0A_x0001__x0002_c£ó?dDLAô?³.ð?%_x0014_v³¶Ùñ?_x000F__x0015__x0003_»6Pð?_x0012_În_x0001_Hò?þC;­_x0008_pð?¾CÓ¯¯ñ?õ)Dôð?N_x000E_3ò)Oñ?½_x0007_fÃ[ ñ?dYÇò?s[#*ð?¬!Ê°èð?&gt;çåûð?úß_x001D_ãð?_x001C_Ì!!gð?l×	Àã÷?3±J|ñ?®±_x0017_Éúáð?a,¶¸Ô[ð?òòvÅñZð?;@ÛôTð?ì¡ÞËòñ?ÉøS_x0007__x001A_ð?O¶¹é²ñ?buÍ¸õ?q¨µvOñ?ÀÐâriLò?_x0006_-!FB_x0001_ò?Öú-@_x0004_ñ?¬Ìñ?_x0002__x0003_ç±eã_x001B__x000D_ò?*p	Kÿñ?í:Ì_x001C_ð?_x0003_¤Èù]ð?4Tbk÷5ò?þ$I»%ñ?_x0001_;ø÷ÿ_x0015_ñ?ÄXò?aí¸,¦ÿò?O`:_x0006_ÉÈñ?­_x0005_°Y&lt;ð?Þl_x0015__x0005_ßð?c¥WÅ_x001C__x0005_ñ?_x001E_·`îIð?ñÊ_x0010_ªc_x000C_ó?lt_x0014_Ç-ð?_x0004_»ÎÝ:Mñ?§£æêq)ð?_x001C_wÝ¥~ò?@Gv²Ïñ?_x0002_YwVÜð?§Û¡*Ùñ?Þ_x0008__x000C_n_x0003_ö?Ý,,_x001C_ùð?R|O¨eð?_x0011_SÏwð?ÁÝ_x000E_örò?µÚNFþð?Áâr_x0003_ä[ö?oN§è_x000E_Ið?üâ_x0015_3&gt;ñ?_x0019__x0012_.¬_x0001__x0004_Iñ?#_x0012__x000D_s»¬ð?Ä_x000F_ÄÚ.ð?Å»Añ?"_x0013_oD]3ð?_x001A_#yÃñ?8äA]åùð?Â³ü1_x0005_ñ?P¼àæ_x001A_ó?¢_x0002_Ç»ñ?fÉD0ð?_x0018_änE¿ñ?M#ãÌêàð?*Á81{Âð?_x0007_D³Âzð?4¬_x0010_êµ¼ð?ÔòkìËð?a$t2åò?SÒ_x000B_2yÓñ?npÎð?¼C_x0005_U*ð?_x0017_À*Áû8ñ?_x0003_Ã{íû9ñ?µ«ñ-ßð?­ª^;ûJñ?d|AgÛöò?èHKB_x0005_Íð?¾_x001B_Ø³ñ?kTZy+õ?6ß ÏXñ?Óÿ¬:Jñ?2íöÃ`Îò?_x0001__x0003_¥QL½L¦ð?ê_x000C_47_x0005_ýð?hN©v¨Mñ? IfA=$ñ?d~_x0014_Ô~ð?Z ei,ó?¯Í«èð?²í&amp;¿V®ð?çJæ3(&gt;ð?ðààÒÅð?ãþºç$tð?èiüÎ_x001A_^ò?TÝÆëïñ?} _x0016_]ð?5ý´_x0008_ñ?G[_x001E__x001A_Dñ?·tÙ.æuð?¸ãË_x000E_Üãð?3ö%,±ð?ß³p6&gt;úð?Å7c8ð?Û¹³_x0012_Y¼ñ?%ä~À	ò?_4_x0010_Ó_x000C_ðð?_x0010_uÿ_x0017_vó?+@¹Ükò?ºÌÏ_x0002_ètò?;Ëî_x001A_ªð?_ý,_x0018_ò?Ê5¤Þ½ð?¨ÙYqDð?ûXþ=_x0002__x0003_Ç_x0018_ñ?_x0003_×42ÇZð?××6óÑqñ?n_x0007_±ñ;ð?_x0012_iõÇ ñ?_x0001__x001E_RçÐ¶ð?ÑO8ä_x0004_ô?_x0017_ô_x0014_­Ó/ð?_x0002_ìô¶Lð?pó"}´ñ?Z_x0019_/îò?P:Äd´ð?_x0010__x0007_Îº&amp;|ð?_x0019__x0017__x0015_sZð?_x0004_DS_x0006__x0018_Cñ?¸*§Fmkò?MÔ©ÂËJð? ö_x001E_ãþ¡ð?wgteäò?ácÃ9ö2ó?ÜR-·;Gñ?Zµ9NWñ?âþåÙ¥ñ?4_x0005_3+fô?:0të_x0017__x0003_ó?»[x--ñ?ÞÙxwh,ù?mø´"ñ?ÔþòIB)ñ?BA&amp;Bñ_x000F_ñ?¼9KzêÇð?S{°ëÚð?_x0001__x0003_Õ=a_x0015_jÏð?n@HwSð?$`4@Çô?M_x001A_^ñÏð?t¨ú£fÎñ?_x0008_Ï¬Ïð?=íÐ¤ð?¥¹	m"uð?g¿¢NwÏò?iÍ_x0011_ò?Ë_x0012_IÁÀò?´3Y_x0007_öÿñ?%_x0005_,ç÷ó?òäi_x0007_WÌô?Å_x0012_jô@áó?ªÊ1Á¨ð?4_x0018_Ü_x0015_¿]ó?°"&lt;_x0008_jñ?_x0007_PMýÅð?Ã4â;M×ð?GR¡®µÑñ?ó_x0012_{üò?;_x001F_¢?_x0003__x001C_ñ?,m_x0007_¹M"ñ?ç_x0011_yë_x0016__x0011_ñ?â	mL&amp;ò?±©Ò_x001C_k/ñ?Hßx_x0015_?ñ?Q_x0008_¬Awéñ?8ªEA/ð?û=_x0002_ØöOñ?_x001C_Dkg_x0001__x0003__x000C_Éð?s®*Éñ?q_x001C_Ïh¢×ò?¾I±¼lïð?Ä04îö??0_x001F_U÷_x0005_ò?ù^_x000F_ôºð?.¶_x0014__x0001_­ò?pÂ6xñ?ótÑfñ?§ÜåÛö÷?0@_x0016_S~ñ?¦_x0012_k_x0003__x0004_ñ?×æ¡²;±ð?½_x0016_=_x0016_.ñ?_x0011_®Ô§x¼ð?È°1_x0002_é&lt;ñ?8Úú\Çò?Ð»_x000F_Æ_Zñ?Ôß_x001F_Àð?&lt;Ü;Pj¶ò?ÑÈëé«ñ?ºWÂ'¨mñ?n1ßd/ð?_x001D__Ý67ðñ?_x001E_aüA÷ð?	&amp;u#ñ?Ä³_x0018_úLÅó?T¡Xñ_x0014_ñ?ø_x000C_=fu½ð? oÖøÛð?e_x0016_q{ð?_x0002__x0003_ªe$Pñ?smSÑ'ð?&amp;Ñ	bãð?_x0002_pà_x000D__x001B_¸ñ?ô¿G¹_x0004_&amp;ñ?K_ÿÙ°nð?¼3«_x0018__x0007_ñ?{ø0ð?_x0015_ÈÆtð?%~©ÛôVò?e_x0008_nè½ò?Ã¼ìTUñ?=ëNËñ?ÀT&lt;obó?°ø_x0017_å·_x0019_ó?õz_x0016_$Ôð?òÜ_x0018_¨_x0005_ò?:¹q³að?_x000D_ ð?©+çö«ð?ÚûeR£ðñ?ãÕk,Bñ?_x0010_`à­;ð?[Ì_x001E_G(ó?¹PWÝõ?a¶è^ð?|÷xË,\ð?MØçEÎñ?ç^_x0011__x0005_Nfð?9ÛYàÄñ?ç'Vé_x0001_ñ?´_x0012__x0010_G_x0002__x0004_­_x0002_ó?ïHgË«²ò?¶¢_x0004_³ð?}ðÔù,Rñ?ªrÃ_x0004__x001A_ð?_x000B_õ­xÌð?~ø2_x001B__x0015_ô?Ä9(_x0017_Kð?UåîEÃ_x000E_ñ?ï¼«u­îð?_x0003_ì_x0018_KÃð?D_x001A_ßw¢ð?_x001D__x0014_%òºËñ?:ôL3Ïð?éQe¸dñ?nE¡e¸\ò?`_x0003_ªºHð?o_x0013_æA¹ð?akÆ@Ïð?Ìó¬°_x001E_ð?¤eö~L_x0006_ó?8=£#e&lt;ð?q÷þê6ð?DîcIÃò?Î³ë´&gt;ð?þAÖÞJð?¿_x0004_¼ÅIð?Ñþª_x0017_ñ?¹_x001C_f2G_x0001_ñ?Dy'_x001D_%eñ? ð_x0003_Åñ?f_x0005__x0008_­5 ð?_x0001__x0002_H×Á_x0015_`4ñ?~õ"B'%ñ?&gt;+_x0007_wò?Åê]f==ð?V`_x0013__x0012_¢(ñ?	_x0003_~pSñ?"Þ?&lt;´hñ?u£\4ó?P_x0018_Á_x001F__x0012_íñ?ùu5\tð?cêmCð?½?Q¬Cñ?¨`ÊWñ?o_x001E_Âðð?(·SñãÐñ?_x0003_±th±ð?=3¦ _x0007_ñ?ª:^Ê#ñ?_x0004_15_x0014__x000D_ò?#çs_x0012_Íñ?_x001A_í_x0017_6uÏð?,FÅàÔÝñ?/_x0002_çæë.ð?wºëTI_x0001_ñ?'-_x0006_æið?\°6ôð?áQPC¡ôð?ôÝ¦ºkð?ò¥Jáqð?ØÜÅ_x001C_ñ?P_x000F_4þxÈñ?f0_x0008__x0001__x0004_Ó~ð?_x000B_D,¬-xð?øÖª_x0015_éð?¹9ZD_x0010_êð?DWñ?|3óã#Àñ?_%OØað?ÓM©ñ?½Ñ¿¥!ñ?Z¡IOð?¢4ÑÿÅ8ñ?°¹ª_x0001_ì3ó?¶äm¼¬_x000C_ô?ç%×NÍFð?Sâp¯_x0003__x0001_ñ?"_x0010_´Mfð?l7æÔ¸ð?8_ùäþ¬ð?xV_x0018_½ð?=y»N_x0003_ó?­ÝÒËÄ]ñ?1ª¤Ègð?Ö_x000E_&amp;µÞ°ó?BÙ_x0019_xî_x001A_ô?+_x0017_N_x0002_zÕõ?Î_x0014_ü©·Uñ?â_x0019__x0007__x0012_Çàñ?gòND¤ñ?_x0019_&gt;_x0001_¥Ìö?UÞý_x0004_ñ?ññÃR­¦ð?hh_x0015_ÔÄtð?</t>
  </si>
  <si>
    <t>d400e74824455d177b5df1b5a2ffc932_x0004__x0005__x0016_w³{·ñ?"¹È\Àð?'À_x000D__x001D_º_x0019_ñ?ôÜÿFò?&lt;_x0008_ ÍCñ?ª ñfð?Ý3l=±Gñ?n·JàÊõð?cÀ7_x0010_ÅOð?²·_x0012__x0012_ñ?ªÖÉä_x0003_ò?åw"TNð?mu_x0004_n¢_x0016_ñ?_x0019_	/¦ðö?`M±_x0014_D1ð?ú_x0004_³ë#ñ?ä86ívñ?MgLÈ~ð?Û·_x0004_ó_x0005_ñ?jµ;êJÔð?É&amp;w¸ÀÕô?*J°ð?Ú´LÛPHð?&amp;º_x0001_Í?¬ñ?%%*	7¨ð?«ë¢VÈñ?c_x0002_±Lùð?]p'»:wò?ök×O©[ð?XÖE¡±Üó?õß{+ímð?:_x0016_°_x0001__x0003_&gt;&lt;ñ?äåzHn©ð?ªA&amp;0±ñ?jJÍárò?R_x0002_ó_x000C_¥ó?bßý:árð?ò´_x001C_i§ñ?Ô#_x0004_Úkð?@êî_x001C_Jò?ô¤¤	æ_ð?bv}XVùð?Ö ;_x0011__ò?¨¾}_x0011_ñ?siÊmò?&gt;Ù­Î{ðð?Iô¶_x0018_­ð?£¤LsÑð?2'/«_x0017_£ð?¤»¿Ê¡_x0003_ò?¤7Â}jzð?Ç%[b0ñ?·_x0004_THð?&lt;¯@ÝWñ?XÛy¼èèñ?´,ìeNhñ?3j eð?_x001A_=_x001F_«Âð?»_x001F_zØÆYñ?Ñ_x001B_[Wjò?$Þþ§,Ùò?"_x0004_Øá-ñ?i^ÐüQ«ð?_x0001__x0002_)Äa±d¡ð?_x0003__x0013_Ê}NÍð?b_x000D_ç×ÍÏò?íh_x000B_b£Öñ??	_x0006_æW³ñ?°X_x0018_ñåñ?HëÖ3h_x0013_ñ?·-xW?ñ? S¥Á_x000B_ðñ?©ü)øÖ(ñ?o¹$_x0011_êñð?´ö2© hð?~K7½Oåõ?ÑUs_x0003_Ýñ?zwÿò_x0019_ñ?_x0014_ïót_x000D_ñ?Ú.E_x001B_¨ñ?ä¾$'×ò?;Pñ¨6ñ?MþS3Ó_x0007_ñ?Ô_x0013_ß_x0015_E[ð?ºí.Fµ@ó?i_x000F_Â¦pöó?^73(Ü¹ð?_x0001_°_x001A_x_x0001_Ðñ?8ÔLbØwô?ã_x0002_wP7ð?Í6Ô,Tò?2X\_x000E_ð?1mh¡¿_x001C_ð?c:ï¦´yò?ªA3&gt;_x0001__x0002__x0015_*ñ?i¨_x000D_QÁñ?ÎHm¶Cxð?¹´*d_x0007_Àð?gÀ_x0006_Õþlò?Õ,Ä|B¯ò?|òuZ_x000C_ñ?oû¼_x0005_ô?DÿüLñ?Þçh¨çò?VloO%»ñ?_x001B_Û¿zð?æþüíÊ_x000B_ò?Ï&amp;£VCð?	äu©¤ñ?±/!_x001D_ñ?4Þ1_5Âð?'_x0010_.Û'Äú?_x001D_[_x001D_B`ð?±X¨`ê½ô?L_x0010_Å¬_x001F_Rð? Ê5Ô$ò?o_x0001_ý_x0005_ñ?bÆ@Ôyð?_x0006_kÑ:jñ?.hÞ9ÐHð?e¦ _x0013_æþð?Æñ_x0007_l'ó?hÑýmzð?_x000D__x0010_H_x0012_æñ?½¢=kQð?w¸W_x0002__x0001_ñ?_x0007__x000B_S_x0002_J|ð?_x0005__x0008_c_x0001_ò?¢ª_x001C_eñ`ð?LÏÈHÚ¼ð?½_x0014_¿_x0015_lNð?:æ9p4¡ð?y}£¸ð?zñ,P·ñ?/_x001D_8­Åñ?³åðP/¼ò?³!2Èyð?«¡_x0003_ÿ4_x0013_ò?LùÓ_x001E__x0004_ò?Ge4	ÈÒð?:ð¶&lt;Â°ð?¢U(_x0011_ð?ì|L_x0018_)ïð?é_x001F_GfìÔð?o_x0004_SùVñ?_x000F_Fxæb_x0017_ñ?È®_x001B_âð?_x0006_Ih_x0008_'ñ?ÈÙ£ÿ«ñ?|Ic_x0001_Oúñ?V»qúð?_x0003_ßûl_x0015_Óð?ýìÉ	_x0007_ð?$¾MNøLò?_x000E_	_x0016_ó_x0003_ñ?P!K&lt; _x0008_ò?j×Ég_x0013_Þñ?_x0004_{]c_x0003__x0004_´ð?s;_x0002_;5ñ?.Æ©osçð?¹ÄÏJ_x0012_ò?òH6ß­ûð?_x001F_¬þ!d'ò?¢¶¬Íflù?_x001A__x0015_¥º~1ñ?¡_x0012_¯Rñ?ÄãQ«ÍZó?u#íuð?B_x000F_­ó?fòºùñ?daWÜRð?åå_x000D_ñ?eÒù	ñ?1Jñ_x0007_f9ð?¼-YkEð?õ*u@D~ð?_x001A_ÚU	öö?Rëp	ÿàõ?Ç¦_x0002_Ìíñ?Jb¼Éð?à_x0013_5xèIò?Çu5_x0013__x001F_Yó?º3²ÚInñ?õðúò_x0001_ô?bi0ízð?_x0012_9Þ_x001E_ßpó?ËtCèïð?¾_x000E_µþò?Z*á_x0018_À5ó?_x0001__x0002_¾¹_x0012__x001E_~£ð?8W_x0005__x0011_Æñ?)»¢¢fqð?_x0013_¸CöÅñ?±9[Fifñ?Ç_x0018_Ëô?±ÈÆ_x000C_þñ?¸öl7§^ð?RxDF_x001D_ñ?Ý_x0017_H}ûKñ?Ä×;-ð?íÈ_x0014_ë¢ð?(H_x001A_2_x0007_ò?º_x001C__x0011_i0ñ?Còæb»çð?V@ºÇ(ð?Sc³¢¦«ð?ß=ç_x0008_ñ?_x0005_ÇÿÝ%ñð?¯;¶¬°ßð?=¥®»ßñ?%_MZëÚñ?±_x0016__x0002_;Ë_ñ?õ7ßÞð?¦ÆHç0_x0015_ó?{Ò	"Älð?¿7¢sð?ËùhàÓð?_x000C_³_x000F_Géð?\&gt;^_x0012_ô?ø-Éåçð?_x0006_­_x0003__x0004_*ñ?_x000E_ýÅÓå_x0004_ò?³é!ÝÔð?/:ÝeBð?¨_x000D_,óËäð?Il)_x001C__x0012_Sð?_x0013_ð^lìÒð?H(¡9wÅð?jB&amp;bZð?ûlÍ&amp;ïñ?"Ã_x0001__x0010_36ò?'¬M-4_x000B_ñ?×~e£#ð?_x000D_PéÿêÆð?=QPÛÂð?¬'ýí=_x0010_ò?ÏFKÒWð?Ào	¯Ö&gt;ð?z_x0008_®C\ð?«p^Ðð?ú[\ùíô?/µzC·-ñ?¢ÍvYiò?vØçÌÊð?W|aÙð?h¬¾ NAñ?_x001A_	#ÑSð?ÈÂW_x0019_O¤ò?­_x0002_Ñ_x0008_o\ñ?4såµaõ?_x001B__x0017_©Ó4µñ?A÷%ÑrXð?_x0002__x0003_ $Á@üñ?ñé,eð?L®XSð?/µ_x001E_ðñ?ËÈy_x001A_Zð?§Å¼«Pñ?¶^_x0003_Ôñ?q'pÿnð?w _x0006_Í|nð?_x001B_Áêð?}Å×E]_x0016_ó?;ûõØÅò?0å_x0005_£Åò?á¢Gpðò?[ ¹ãNô?[é_x001F_¡_x0003_óñ?8¾÷ªÆHñ?&amp;±a_x0001_að?õ_x000D_é_x0008_úkð?(|1Ö´Hð? NÓ5Dñ?*/_x0014_ÅÂZñ?_x0005_ù´Yð?93Ux_x000D_ñ?²©N_x0013_ñ?_x0010_ºxýcØð?=³qúm¦ô?`Z¢x*ð?_x001E_Ù:n¾&amp;ñ?_x0004_uÍ÷£&lt;ñ?Od®z}Kð?T¬£_x0004__x0005_¨0ñ?_x001B__x0001_½_x0007_ñ?A?_x0002_ Ýcð?¨=¯Ý(]÷?nÚ6JJñ?ãH_x0013_epÞð?_x0004_y$_x0017_Üñ?1öéºàö?38©_x000C_lñ?Ë_x0014__x0001__x000F_ïð? Î¾ö?ZØ_x001A_«üð?_x0013_ê8^_x0006_¾ñ?l4*_x0007_¿Àð?Ê*Äh_x0003_Qñ?_x0015_p+¿F8ñ?6ûÓ8Á=ñ?´_x0018_ø_x001D_-Ló?QÑÄÇ6õ?ÊNÀú;Üð?x_x0006_Æ_x001D_­ð?_x0002_R_x001B_Û8ñ?¨_x0019_&amp;Meò?øÖ¦¥_x000B_ñ?ÝçRu&lt;Mð?ç¥ÛAØ_x0017_ñ?V_x000E__x001B_þ«5ñ?"õ½µWò?Tkõðªð?Þë²'dÔò?_x001F_H¼A¾ð?ü_x001E_;_x0016_×õ?_x0003__x0008_Kq³÷_x0001_îð?à¬"îþð?_x0012_²I%__x001C_ñ?±¬ô·ð?Té±Úßzñ?©Z·h£ð?ÐU_x000F_ì6ð?Pu6_x0007__x0019_ñ?'s[XÐ§ð?å¬OU_x001B_ñ?õ_x0002_ç_x0012_ñ?,Ú_x0004_;ùô?±_x0008_íã/ñ?ìûù®_x0001_"ó?_x0016_à:2¨Ïô?¸V_x0002__x000E_/ò?ú/G´î»ñ?LCB_x0003_ãNð?_x0006_w¬Æ5ëñ?ÖÚo._x0012_ñ?Úá«_x000D_ÎÜô?´¤f_x0005_ó?bî&lt;Yð?\[ÎuNÈñ?mi L´ð?_x0012__x001B_0_x0001_,ð?_x001C_Ð_x0018_Øzãð?F¥_x001E_Z¶ñ?$Ã°]ð?ýêc\ôèò?ÉIÎ6%ñ?JëGs_x0002__x0003_acñ?á½_x0019_Q¾óð? Ò÷_x000F__x0016_¼ó?ÑÆZ_x001C_Èò?'ì¢wó?¸ÆÂjWhð?îJ¡_x0001_K_ñ?_x0003_í_x0002_Á÷õ?Ð],ä]_x000E_ò?ÅºØ_x0006_mñ?«KOñ?ÊÌV½ñ?Ã_x0011_âHéxð?YÀoí-Õñ?_x001F_§tý©Éò?KÎY®ôð?7ä"«_x000C_vò?&gt;_x001D__x0002_e®ñò?b_x0007_x_x0013_F]ò?ÌãñÎûð?*QçFLÚô?_x0004__x0008_)ÀÎð?Ëí©__x000D_eð?%µ_x0008_¯*]ð?óD&gt;O$ó?¿Pcábñ?¥jLYêð?_x0018__x0019_fa&lt;þð?-±ûg¶Ýð?G_x001D_[ØÎÂð?"m~ÁJð?¸°©y;ôñ?_x0002__x0003_E¾)rð?.­u8Qü?ÿ\_ý×ð?@å_x0005_´µñ?h,òr&gt;¦ó?½_x0014_.Ë+Wð?xº«KÛü?v·sÓÕð?zKêsÔð?ÂD:Ðð?&gt;#u·¶Êð?þ'vN¤ðð?~_x000B_1Þ:ñ?Ýöú@_x001C_ò?²D¹õ®sò?Îø¯b_x0017_ñ? UæDÀð?_x0017_´¯å_ñð?q~QÕð?_x0002_ï\ÉVð?_x0015_}­üð?EJ!_x0001_»çñ?y³_x0001_ñ?*¼3_x0004_ñ?Ã5ã¦fð?Ö4_x001C_»3_x0008_ñ?7¦cbpò?èå_x0007_âÕÜð?I+[Ïð?·+_x0011_=|ð?«â=øFñ?¶Á]_x0001__x0006_xð?é¾¼­%Éð?7 z=ü_ñ?H?Ý5èò?¾_x0003_#Í_x0014_¶ð?ÐÍ°µð?^àÇoUâð?5Jã_x0005_Ózô?ïV÷¢?ð?²;_x000F_=Ïïð?õj÷oYWð?kªxíJð?P_x0007_9È7_ó?f_x0007_2(_ð?À_x000D_,_x0011__x0010_ñ?_x0008_Ìfñ^_x0010_ò?Ng^öÅ9ó?=_x0017_E_x0008_×Å÷?_x000E_ä)cñ?ädÁ9»Tñ?/f_x0004_wñ?_x0011_¢Küñ?P_x0019_x;]Þò?;S,2àîð?_x0019__x000D_0ß7ð?_x000C__x001E__x0016_m_x0007_±ò?Ê_x001C_£$2ò?ÂÍË5Èð?]hÃX6ø?¦_x0016_V3rñ?ýÃà²_x0001_Äð?r(i¾_x0002_ñ?_x0002__x0003_¬x«¡_x0005_°ð?_x000F_¦_x0019_K%Nð?GñØ½nêñ?jmÿÅñ?ú¡Mµ|gð?²ÿzàñ?Ö@¸·eô?àê¶}J÷ñ?ì_x0010_ÐãÉ_x0003_ô?_x001A_½«v_x0001_ð?i_x000E_`³ð?ú_ï_x0014_è^ñ?b®&amp;A_x0002_ñ?Ö_x000D_pP5ñ?Öôc³_x0006_ñ?7÷LU_x0017_{ò?[¦5\)½ñ?_x001D_£ñ÷Jgð?_x0007_u£+Y¾ñ?lRÍíÙ|ñ?-7o_x0006_Üð?n[8*3õ?Fù=ù§ñ?_x0018_{_x0003_¢ò?4óÆ=4_x0011_ñ?_äßT*ñ?Ù)r&gt;Ëñ?¸¤Opªòù?·Ëæo_x0018_ñ?nÍ©&amp;¶Aò?çþÉù+ð?¹_x0002_ó_x0002__x0004_Ëzð?:&amp;:÷8®ð?è_x000D_zÈFñ?&gt;"u)@ð?à@Ls»cð?a_x0018_Á5Bð?ÆR_x0008_çð?ªWkÞ&lt;ñ? T.}_x0006_çð? ¬_x0008_-ðüð?·Î_x0001_NPý?¥g_x001B_ü&amp;éñ?!_x001E__x000E_bð?ÚJ_x001B_7&amp;Ýð?_x0006_¦¦`ð?!eh_x000F_Qð?î9ñ{ðò?EkK¶lñ?ÝÖ__x0012_ Þð?É~Å­FLô?Á1º_x0013_dÊñ?Ó£ìw}ó?8M6j@oð?Ìâ_x001B_zð?_x0018_Ø_x0006__x0003_-jò?Pi9Òhðð?£_x0002_ïffò?ãûÊ,N ð?_x000F_Gü¹2ð?yS±ô`ñ?ãô¤jån÷?_x0008_çý·_x0018_zð?_x0004__x0007_¤Î­G³ªò?jf~gHñ?¶[ìx,Vô?ÂGË_x001E_:qñ?ÁÃKýÞ_ô?ëlý_x001C_gò?_x0018_¢ÿÊ_x0015_ðû?êxÈ¶¸¬ñ?Î¯jÜ¾ü?Ì0c¶@ñ?R_x001F_Ð6°'ñ?ÅÀ±_x0001_aAò?N(Åvz%ñ?uë_x000C__x0014_[Vó?R½c°O¥ð?À)ÏÛ&lt;ò?M~iZksð?_x0003_³_x000C_$3ñ?ný=_x0005_â+ú?mV_x0010_tT¾ô?è­ØCò?@õÊ&gt;.ð?/¿÷_x000F_½ð?;ë«zÛÄð?eÕ³Îsñ?^_x001A_£©¼âð?ç²ËÔïEñ?ÿ1ß£_x001A_Fõ?hC_x0002__x0006_ù¦ñ?/_x0003__x001C__x0017_tñ?ÆXyÕ[Bñ?^À_x0001__x0006_¨pð?ë®#_x0015_¡&gt;ó?q¾-Ãó?FYÓ_x0013_øñ?_x001F_ñð?%çÓÐäÛð?	½í1·óó?Èí+Âõ&gt;ñ?ÍÓÇ_x0002_.ð?-¬`_x000E_©/ð?_x0004_._x0003_-ì3ñ?_x0007_´$Þyó?ÈRøH*ò?c66ûBñ?_x001A_ÿè_x0013_nÊò?¨:_x0018_ãñ?7djmñ?_x0018_ç9_x001E_j(ñ?_x0008_ÿÊ0_x001B__x0019_ñ?_x0014_ óînð?K_x001D_H­ó?Cñx_x0016_ò?fz¤ñ?Sð Ñ-ò?£ãl_2êñ?Þ_x0005_¢B_x0002_Rð?gªèõ©ñ?y_x0015_ùÙ£ð?éÃ(Þwñ?×Ìë§¤°ð?Iñ zvñ?¨_x0011_Pm¿6ñ?_x0001__x0002_D/«cLÄð?¼ä&amp;_x000E_ïñ?ñ|_x0005_N/ñ?ôÏMßÂ$ð?×AwCç_x000E_ñ?`_x0007_«*/#ñ?G²"þKð?~_x000F_ªIþAõ?_x0003__x0002_~,_x0016_ñ?;n¢¯ð?Ó¨ò_x0004_ð?_x0015__x0001_¡\»ñ?_x001D_CKj\jð?=ª²±åð?bü½éO·ð?×¥_x0010__x001B__x001F_ið?ëòbÞ_x0011__x000C_ñ?Î_x0001_7Yò?[ë&lt;Oûð? e6wð?_x0018__x0016_È9­ñ?o&gt;R°*ñ?&amp;½|_x0002_C©ð?ºóp]Fð?%.q_x000F_Êð?{aÎÁ#tñ?ÝºvRÁÓð?ü@_x0015_ ñ?.	°0ð?kóZ¾uò?ÛÑzô_x001C_Sð?÷ù._x0003__x0003__x0005_ªÃñ?Æõª_x001A_Åð?Ìºð®1ð?XÀ%õhð?_x001C_ý°® _x0001_@öÊ`âC_x001B_ñ?Ü$Ü.ñ?7Öe4û'ñ?¤¶Bêò?Gé§_x0013_;Ñð?î}·o½ñ?_x0017_îk_x0018_P§ð?µµËJQñ?__x000D_Ñqò?[Þ;:Õó?NL+±_x0003_ñ?Ü_x0002_I7u»ð?ûdé#Zô?ü`p0_x0008_ô?ºúËÍð?+£ô_x0005__x0006_jð?'³_x0004__x0008_¬ð?«F_x000C_xÒýð?Å×Æ]C,ñ?_x0008_Q_x001E_)_x000C_ñ?âðcMñ?]a«iôð?(ÚW_x0005_àô?úªx¸¬µð?~¨¾4_x001F_ð?¤:yíð?Íñ_x001D_ÊMbð?_x0001__x0002_èËö[$ð?/_x0016_j©¶ð?_x000C_âá^_x0016__x0008_ñ?m_x000E_¤^àFò?¤_x0015_r´_x0017_ñ?fð"ÙGõ?lt,Jh_x001C_ö?}_x0002_üËað?9ßd_x0018_.Áô?N_x0007_P3,ñ?»¢Íäð?bm	_x001A_Jð?~)èöð?³Ô$2ñ?eÙ_x0001_åD³ð?ÞÉ©iX]ð?)áöOæ_ó?Þl}Zºð?Ä_x0003_§cÒñ?:_x0008_µuMáñ?ß2?_x000B_:ð?Èügc_x0013__ð?ywZ¿£ñ?²÷y¿$ñ?Mª_x0005_åw¾ò?_G_x001A_eÚð?_x0014_p&amp;0¬9ð?%Wî;_x0012_ó?«Lv®ãTò?_x000C_ÅQð²ò?Þúª©}õ?° |K_x0001__x0002_¢¤ð?ýâ{¼V¸ò?_x000E__x001B_¢­üñ?ì*Ñá«_x001B_ñ?®ûRv_x0012_Æð?P.Uû(#ò?_x0019_zeR2ó?fÛÉ_x000B__x0008_sð?¢;_x000C_b_x000E_»ñ?¦U?mgÒð?£ÎÅ_x0016_Ó_x0015_ñ?ås_¨ð?dÅð?b_x000F_¢Âßxð?ßÓV´_x0007_ð?qG»l·ð?_x0001_èöVð?$÷jcìð?·Ñ2_x0013_ò?vÞ_x0014_£¿ò? êU3ô?6¼©§ð?^¸}Zwð?V¬Zø¾ð?²ûSrÇð?ýd_x0007__x000B_èóð?_x001C__x0019_^H_x0011_hð?_x0006_¯qiòñ?ñ+î_x000C_~:ñ?v)QVñ?^_x0002_0Ä_x0017__x0003_ñ?±_x0010_æ_x0019_ñ?_x0001__x0002_4å[lò?RÞ®@g¸ð?!ûëÄÐÉð?z&lt;¹ÖÄð?Î¦¡ÿ{Rñ?òîÜx\ð?_x000D__x0006_Wð?ÑlIe gð?_x001B_öÝ_x001E_b,ñ?ÛU_x0018_\)_x0017_ñ? öiõ?L*0}Òð?_x0005__x000D_ü½&amp;¢ð?¹øTV_x000B_ñ?ã[¸÷Î©ð?OýçM_x000E_ñ?_x000B_ä£=_x0008_Èò?¯Grð?áºxs_kð?û£_x0017_Uôdñ?÷L,&amp;å_x001B_ó?.# m´ëð?è_x0008_áFg~ð?`Óu¥Âñ?ô¦üa_x0001_ôð?Oé`'»ð?îo¨l31ñ?_x0018__x0010_Ày5Óñ? _x0014_u©¥*ó?G|Bâ0ò?"ªIÒ_x0006_ìò?¬5ß_x0015__x0001__x0002_â¸ñ?hs~Súñ?_x0018_ÓCþá$ñ?kOESnð?að`Dñ?cvºð?ÒaaÜ&amp;éô?zhõÉMð?º_x0019_áð?_x0016_ÅVUTñ?Ëö_x0001__x0004_f÷?¬_x000F__x0007__x0004_ó?O_x0007_{èáò?F B&lt;ð?_x0002_ñµ¹¤kð?VU_x0005__x0003_,Êñ?¤Ox,õ?¯(}?_x000F_Nó?FµÂÆÆó?NBÊDñ?_x0014_$ùuñ?Òk?mkñ?~&lt;óåk²ð?-WrDXñ?ô*ûÍñ?) õÖ\ñ?ùî¤ña¿ñ?÷ÝXo@ð?_x001F_­muÅ×ð?ª£Z_x000C_Óó?ã§_x001F_êGñ?ÈÐ½ë&lt;Ïñ?_x0001__x0003_Q¥c´Qñ?_x001C_jZ/Áõñ?Ôk_x0013_´5âñ?a_x001B_lkcð?êQT@ºJñ?'©6¦¥ð?êÌIØ¿ñ?Ü+|wí2ò?àsÔÈÅÅð?b_x000C_sf_x001F_ûð?«_x001A_TCðð?Üö_x001C_{mò?àà,e¶{ñ?­&lt;M¼¡ð?ÎQl#R=ô?_x001C_bT©¯÷ð?[$âÊ¸ÿð?f9&lt;_x0017_ñ?¾_x0016_èeuò?ãÂÄ]â©ð?ï°R_x0002_ñðñ?FnTñ?¥KÅ5oWó?÷µuVð?("_x0007_Oa_x0017_õ?Õ×G_cñ?ph×ð?¬Ì¤R_x0015_1ó?~ú_x0006_'rñ?_x0015_Dj¸ñð?q!G¢øSð?Po¤Ò_x0001__x0003_û©ø?|ÛAa,ð? Hxi_x000F_ñ?¨hª_x0005_)ñ?íR_x0004_Od_x000F_ò?dÅ+!ÃÆð?;XÆqÙð?.¦¢a_x0019_Dñ?Øò-° ò?eÞ_x0004_³ëó?þ]ÐÚ¹åñ?y0å5âô?NñgXwWð?ãîãþâõñ?ïRMAò?f_x001D_±¿_x0003_ñ?Ì_x0002_ú_x000C_Äò?.ËÙúåð?_x0014__x000B_zªXnò?kaðè±×ñ?_x000D__x0018_.¯Ò:ó?H%Rú©rð?!X_x0013_A6ð?_x0017_kØ:õ?ÍsÐ_x0006_²Wñ?é:V_x000F_ð?" êL °ô?:»_x000D__x0011_tRð?_x001C_vxË»ñ?æVló?;&amp;öÅ3ð?Å]_x0006_ÎSPð?_x0001__x0003_Ì\lZYöð?ç{_ ³²ð?±Øa¯_x0001_ð?%_x0011_\XKò??6oyfð?¥õA,ð?Ø+NVüð?'P`úøð?_x0002_MÂ'Ðñ?û§Ú_x0007__x000B_Ïð?\Ã½¯U_x0003_ñ?Í_x0014_ö_x0001_wÚð?êæ#ö¢ùñ?Ç©ë!Âò?_x0004_J^=_x0011_ô? Á_x0014_(ð?6qoMÀñ?_x0005_=dx¬§ð?2²ö¬Xð?_Ç:ä_x0001_¹ñ?#ºü_x0003___x0004_ñ?1§í+ô_x001C_ñ?Eó_x0016_1µnð?bå4W&lt;ô?_x0008_ÍJ¦ñ?9]ÔBðyñ?_x001E_ûÕT7Nñ?._x0003_O¦ï(ñ?=hw¡Zhó?4ÆÚºò?¼ 0Øs_x001E_ò?Ê¡ë_x0001__x0002_,¬ð?jûa;_x001F_Eñ?Ãð_x001E__x000B_ñ?æý¸_x0011_,×ñ?o©Ûhð?Æ¿'(îð?'¬_x0007_|ßñ?¯%¼:çÀó?:ð_x0004_&amp;ñ?f¦íÁ?ñ?|£.s_x001F_ð?QLÈ}c7ð?QïÃáð?yU[ãð?·å+¡É_x001C_ò?Q´\Ý·iò?¡Ï_x001D_ ¬Øð?Bá³íj^ð?TõJáñ?÷BÛQ¶ð?\äÎ·/Eð?Ñ¤&amp;_x000F_Bnö?WÄ¸Ø÷ð?9PCß_x000F_ñ?Ô67ñ?XýFgøó?lóç?ð?·_x0003_5¯_x000C_Öð?HM©9ëDð?«oÝÉtÅñ?î_x0010_&lt;AZð?í45¶¤ð?_x0001__x0002__x0010_Ãß-_x0017_sð?À(ñ_x0019_«ð?§§#Gô?å_x0019_E{¾4ñ?&amp;êÝ©ò?ÆõQÇ¹5ò?X&amp;Nrº_x0004_ñ?F iÐ±Òó?þÄglVð?×Ý_x001F_ ñ?Ü$_x001D_J)ó?ÖöÛ:lºð?zõ_x0008__x001A_anð?âàXñ?_x0015__x000B_ï_x001C_ð?_x0002_$Ä_x0014_&amp;Ññ?Ò_x0017_ÓÆ5\ð?H_x0017_Or&gt;ð?Oºäâ¨ñ?*í°jñ?_x000F_ó_x0019__x0011_Âð?_x0019_ÃTv_x0019_Éñ?bd(_x000D_7;õ?Ç#¹xZñ?Ûd¦ÏÂñ?[{3_x0017_ð?¹s)_x0007_»ôð?#_x0011_cð?Ù_x0011_ Í0ñ?{_x001C_S7ò?c½²_x0014_nð?;9_x0007__x000D_s5ñ?ñd^z[ñ?ê_x0008__x001F_:ëjð?z©_x0012_£Ì°ð?_x001A_¦¸k_x0002_ñ?&gt;)Ñªxeð?ÊB_x0001_'¥ð?c)zó?¨\Õõ?:ë¤M_x0013_ö?§ª®±ìð?ê3¶%¦ïð?¾þ½´Òµô?_x001E_Í9E	Oð?[_x0006_À_x0013_·ð?:øû_x000E__x0012_ñ?Ç_x000B_K¿Ô,ð?ë`ÁìÅ[ø?~ºdui+ð?%@,}ð?t_x000B__x0015__x0012_³ð?Y_x0008_®îf)ñ?HÇ­ém)ò?øÁ__x0010__x001E_ñ?_x0004_¤ºúßð?ló¹¨ð?_x0017_np_x0014_üð?¦ê°_x0004_Ôð?p0¡¿-ö?5_x0003__x0019__x000C_lð?[;X&gt;\[ð?h_x0005_º`}ô?_x0003__x0005__x001C_O¤j_x0004_¨ñ?ßá_x0002_ì_x0013_ñ?_x000C_ë_x0001_ø2ð?ãí_x001A_Øcò?6°½_4»ð?þv_x0013_±ùÖð?àC@ñ?ÉF_x001B_#²Hò?GR¶ZGñ?mDå7ð«ð?_x0017_S}_x0001_òò?ê_x0018_q9ðºó?ÃÁd;¶ð?ÕA¾ã4eó?°_x0006__x0012_ü_x001E_ð?É!ÕLÛ)ñ?ÐfÛ_x000C_÷äð?ú;nK2ò?nÑ~{9ö?_x0002_ý3Ô§Îð?lq_x0014__x0015_ÑÊð?Ù¤_x0016_8FKñ?ö__x0006_`üð?øFGè±ð?ávå1ÿPñ?ïaè?-ð?nÍ¥HtÀò?_x0016_¹LÕZVð?"°{Ý÷_x0008_ñ?øªÇ£ð?_x000C__x0007_Ü_x000D_Skô?Èì¬c_x0004_	qÊð?m²y*~ð?ÃÑeA_x0001_ªð?kqù«wð?Ag_x0003__x0014__x0017_·ñ?_x0019_Æ%£Òoô?ZE»`-Òò?¼àÜQÏðð?Þ7î4ó?0ç«óO¡ð?¬ø¿ÿÏïñ?¶"´ªð?;a_x0013_R_x0012_íð?EÍKÞâñ?_x0001_µd8_x0005_ò?_x0014__x0007_Õ_x000C_Øô?´Ë[:Ëð?ùÜZUUð?_x001D_&amp;ð|	ð?1Z¢]àð?Ìi&gt;_x0002_É·ó?¼Ã}þ×Çó?Ã*èØñ?_x0006_6_x0005_Fò?\Éñ?0ûá°8:ñ?E_x0004__x001E_p©ð?Mr«Ö¯ñ?»Ë¢õþ«ò?_x0016_FRN_x0008_Öñ?_x0005_¼©ÐEÓò?æÁzhÛò?_x0002__x0003_Ô_x0019_M¿ô?§¹Wû½{ð? -!Êð?p¿¹Ôõ#ñ?_x001D_}ýð?É´.»ú.ñ?_x0016_¾_x0015_ïK_x0018_ô?_x0007__x0013_Mô?Æ=_x0003_Ó ñ?GË\Ì¤¦ñ?_x0007_0ã¶ýµð?ÞoC¯ßð?Bjä¶ºñ?)ùm-*4ñ?¼7ì_x0010_Ðð?8ö_x0016_¿ïëð?ã)Ûuàð?I¬¢Â_ôð?í_x0013_îÇ_x0011_ñ?×¤338nñ?u['_x000E_wð?Ai¿gÍLð?FeÊGYñ?dn_x0001_ÓÊñ?^+´Wë_x0018_ñ?Üu$«ã³õ?9_x0006_Ëttñ?&amp;NC¡ð?_x0017__x001A_Î_x0018_ Lð?_x001C_ÿôÚéñ?w_x000C__x0008_ÿ ð?løí_x001E__x0001__x0003_²Kò?6#_x0005_ð?_x0008_G¥\|ò?°y4_x0003_Ô·ñ?9ßTUîð?×eâ"ò?ÂòÓíÕð?ï6 ó_x0002_Að?õo_x001F_¡ô±ð??&gt;Õ_x001F_ôð?í_x001E_w(ñ?¶_x001E_¾Å_x0010_Çð?Ü6·Äg­ð?_x000F_±EnÍ_x0002_ñ?dÈðúË!ñ?Æ5xíèµñ?ä¬Õ8=ñ?_x0001_{`¦Tµð?_x0008_Ç_x000F_í«Üð?|è_x0005_¸ùDð?_x0005_ÂÝa}ñ?1qgùà"ô? x¦/dð?üôV_x001A_ùBð?Íéûj¨ð?	Õk_x000D_òð?ÜÙ©_x000D_"\ñ?Fmfä=ð?:RJð?_x000F_Áï*ò?`sHîâð?YìDï_x001E_ò?_x0001__x0002_ $rKô?å_x0015__x0018_Í8ð?yÀÏ¤_x0007_ö?la½bd#ñ?Î;g_x001B_Ebñ?Ìí_x0012_-ð?&gt;njÌÁ½ñ?¢ÀÝdñ?LsÁ	=¿ó?´ÝdaÑð?ë_x0004_ãL_x001D_ò?_x001D_è©¶_x000B_zò?I_x0018_ò?º#»àóþ?÷¼_x001D_Ñ@ð?~t«|uñ?ëÔè×òò?_x0005_ÿèó£iñ?X÷g_x0011_ÉDó? ²,¾æsò?ïNñ ÷vò?iÅC_	Çð?ä_x000F_sÍ÷ð?6Kàé&amp;ð?)dÚÄ+ò?ß~Ì¡Qð?çÝµ¼Rð?¸3Uy¿ð?m_x001C_Cõ:ð?æz	_x0010_yð?%YÖT\ñ?@y_x0005__x0001__x0004_þñ?ò/_x0011_v_x0007_-ñ?k*¦_x0003_¥ð?Î2þ]§dð?x1	S²ð?¬¿'_x001F_Úñ?\ÂEroð?"&gt;B4_x001D_ò?Fù¶_x0013_yð?µ_x0004_f"sñ?ã,)îVð?hb_x0012_ª_x000D_ø?O_x0019_Þê_x000F_ñ?¡c®Ébð?$níQx}ñ?=2ÐntCò?8PÀ±ïèð?§äKþðWð?ÔòÈ_x0002_¿Íñ?Ê!t^Æð?\"²^«6ò?EË|SÉð?TP_x0003__x0004_Õð?_x001C__x000B_é]ñ?"tEwVñ?Âc÷Kð?[&lt;_( Dñ?2ÀÀàð?´i;ññ?jD_x0019_À]»ð?¸nd&gt;_x0006_gð?NT\ãOEñ?_x0004__x0005_&amp;dPl±}ñ?_x001C_Y³Dð?\ea¦;_x0003_ò?ª]_x0001_^ÖÍð?»¸&lt;TB4ñ?úý,7:ò?'8_x0007_Æ_x0012_ò?'e­ð? z½ÃYð?ÆHÏ!Ùð?@¯Øp²_x001C_ñ?xýqî¤ò?Úúíñ?RÍaÔbð?&gt;_x0002_La¤ð?­_x0012_=ñ_x0004_ô?_x0015_²Að?_x000E_i_x001B_'©ò?ê_x001D_óncäð?ÏmÂ+ýð?ì\¼äÓò?è*¾_x0003_t7ô?1,pFäð?'s@±eñ?Vá¶_x0011_ßñð?nì:l_x000D_ò?c_x0017__x001C_ÐÃó?Ð¶bY4ð?mxÞ*ð?çþgç[ò?¶PïÆêð?¦ÅI_x0002__x0003_(9ð?$$îâ9ò?tiqHð?N_x001F_k½~Wõ?ãõp_x001F_{ñ?eÔ_x000E_èð?ÞdÄ%õáð?_x001B_mzQÖð?ä®¹~ñ?_x0017_ßÖ5ó?_x0008_A­_x0017_©ð?Nï_Ùtåð?{_x0014_gGODö?v¤³.ò?Õ8_x0015_·Ï_x000F_ò?ìtÜG=ñ?Éåò_x000B_oò?åÙj^°ò?ÿÅ(m¯=ð?Î´_x0003_[ó?~,GIô\ò?_x0001_ZÙþM]ñ?è½Iõ¸Wð?àÍ_x001B_lU²ò?­%}_x0001_[ò?_x001A_½ô(2!õ?§Ð_Í"Nñ?_x0018_ÀuK¾Âø?¹/{_x000F_&gt;ð?=ð\-Hð?2¾ô_x0016_að?\L»n×ð?_x0001__x0004_S3_x0012_§ð?xSÂ´¼Íò?Ýn_x0014__x000D_½ò? È2÷_x001C_ ò?_x0004__x001D_Bj_x001D_oð?_x001B_êsu_*ò?QòcÊS_x000D_ó?_x001C__x001D_(ÊK{ð?È_x0003_¦üõ?_x000F_øv|/òð?cÄ±7 ¿ð?Úõ¹ö_x000E_ó?ÄÍX_x0002_ñ?øÒ/ð?!	¸óð?©Æ1]ñ?_x001E_1_x001D_Añ?ì91¢2ñ?Àn3^´Êõ?_x0011__x001A_A&lt;½ð?áÿÅî_x0006_ñ?_x0018__x0005_©7ð?]òùð?~llÈjõ?Y ßm¤ñ?gåe.R_x001F_ñ?=ÄY¥ò?ët\µEñ?¯÷q/n_x001E_ñ?_x0001_#émxò?v£;$Äñ?&amp;ý_x0001__x0002_t_x001A_ò?6!_x0017__x001E_6§ö?ªØç_x000E_Hò?ÉúÞAñò?/+5r~ð?+üõË_x000B_ñ?_x0004__x0005_4{Ùñ?6Zcð?"Ã_x001C_[V_x000C_ù?I%À]°ð?ÙÅ®ç¥ð?ÙÇzlKjð?eOøµÁò?=G_x0019_^ð?L_x000E_{µºéñ?ÐUj_x001A_Úñ?JÐ²;¸õ?HØ_x001E__x000D_Àð?p2O@/Ìð?nÊm%Zñ?BêÏ_x0010_´ñ?#)B  ñ?V&lt;älÄð?;è_x0016_æÌ_x0002_ñ?_x0017_bÄ_x001D_ìkñ?7m_x0006_XP@ò?&gt;¬_x0002_8Iºñ?-{ïÏþð?46_x0013_¹Ì1ò?¢äÁ¸ð?	ÒÊr_x0006_Ãð?-éhýïò?_x0002__x0003_¶IVMð?d_x0019_Ý_x0014__x0013_Oð?i_x0014_g_x0015_ù¼ð?_x000F_]Å_x0010_$õ?,&amp;ÞÉtÃð?9Tºµ_x0011_yð?*kRU(ò?_x0007_r'O_x0006_ñ?_x0016__x0019_8_x001E_©Ôñ?æU_x001B_*_x000D_Jñ?]ÍPÄù&amp;ô?_x0014_ðû_x001E__x001D_ñ?Z_x001C_&gt;í_x0013_õ?_x000D_¯t)ñ?jhóøbgð?¸í_x0015_{w»ô?T)Ó¼_x0019_ð?1\Ô_x000D_Vïð?î8^Í_x0007_ó?Í¥_x0004_öL_x000E_ö?Vh_x0001_ÿ·ð?"ÛçBð?¤è_x001C_.eð?êìeÚmð?P_x000C_×Uq9ñ?]½__x000E_Eñ?/¥Ê`ò?_x0005_|öGÅÈð?»ôÉ6pmñ?h_x0016_Íqð?_x0010_ïw_x0006__x0014_ñ?AÑd_x0002__x0003_uð?0Mä*çð?¸¼GCð?¿xH¢_x000E_±ð?Äè_x0011_«ó?&gt;_°_x0001_ëò?êT_x001E_PØð?_x000C_Ö¢_x0013_¯§ñ?_x000C_ÄÃ§çóñ?u¨¿c_x000F_§ð?0¸N²_x0019_ò?jóq^DTð?ø!´ºæ9ñ?&lt;Ä0_x0011__ñ?áIÄ_x0001_¼úð?_x0005_Ü_x0016_L_x0014_ð?_x0004_ð¿_x000B_°ó?YyVµ_x0014_ø?_x0007_Î²döhó?ò6ÖÈ.Ió?P!åö8ð?&amp;r2nð?À'_x001E_@Yoñ?¢§è¡~=ò?ï&gt;CÄetó?*xîúøð?ouìð?T"½Twìò?°	Ó_x0002_tÓð?¿µî&amp;Ëð?ëÖ4ãð?ã_x001B_ç1&gt;­ð?_x0001__x0005_\a;_x0003_8ñ?ûE¹_x0015_[5ñ?y=»¼9Ôó?~ð.9Tð?,M.ú.éð?À_x001E_¸_x0007__x0016_ò?§¹a_x0010_¨%ô?×"_x0010_ù_x0019_àð?ö*3^ñ?!öôøKëð?'+_x0004_1_x001D_ð?o9Úk½eò?´&gt;¨ð?ºük_x001C_ùðð?ÊxP_x001E_i¥ñ?@«=]lð?yïà_x0015_ÎOñ?Z_x000E_Òî¨aô?QâcÛPò?¦êyÚÙñ?ºò~Ô_x001F_ñ?íËv_x001F_qð?_x0011_|?_x0012_'ð?_x001B_lb'ñ?=QüÄÀQò?i6r)ðð?*_x0005__x0015_ºñ?iGå_x0002_ñ?XVâáò¥ð? õ&amp;ñÜð?¹¹ªà_x0004_ò?yûO_x0001__x0002__x001C_Að?K_x000B__x0011__x0016_~ñð?5M¬Àìð?½È__x0004_÷?d_x0015_6Zçôñ?E_x0013_µ_x000B_Ëð?¨Î_x000E_+	Õò?:·7_x0003_jñ?òü×qið? 1z&lt;]Ið?.FÍð?±Üsq-ñ?±_x0019_ÝD"ô?¢9×uòó?ê_x0014__x0015_/ð?´h}_x0003_þð?ç~v Oð?_x001D_-zÿÕªñ?Ú_x0012_)B_x0014_\ñ?qa`ýº9ñ?e(G"°`ñ?HãÿûÊ&gt;ö?=ÒSðôð?ö_x0019_#ÞÚ§ñ??_x000B_Ì­&gt;/ñ?_x000E_&lt;_x0012_Ã_x0008_ñ?¤ô»ò?Z¼c[6ñ?_x0016_d¨$£ð?_x0010_üÇÏNð?õ´_x000D_çð?NëyM§Nñ?_x0001__x0002_gé|¨¶+ð?X¢Ù=xñ?©W¥ð?ÎTojËð?3_x001E__x0005_ë Fð?PÜ|ºý?y2 ´Ù³ð?µûCØð?_x001A_R_x0019_Yñ?,¬ø%	}ð?_x000D_],®Tð?*:ç@güó?àJ¯&amp;Ñð?C!æ¤õ?FÞ0ñ?i«U_ñ?_x0004_`úØÙð?£pïÈTÇñ?å_x0008__x0008_ÕþÐð?%øR^îñ?æç¿Zx­ð?÷8¡î_x001C_Lñ?~{*Ã]åð?»sn{p'ñ?Á×t_x000E_,ð?6hïª&lt;ð?ö2­_x001B_Að?tèöå¹_x0001_ñ?¡ë÷Õ_x0004_Èð?`_x0018_K'ð?_x0008__x0002_Ù¾ÌXð?óE'_x001F__x0001__x0002_½Áð?_x000C_Í_x0019_ að?½_x001E_F_x001D__x0008_=ñ?ÆpPv®ð?²HûÃû®ð?£\-_x0011_¶sð?³øß_x001F_¦ñ?ØB#=ó?¸*¥¾Øô?¥_x0018_[_x001A_M^ð?ep¡Áøñ?¼×¶æ0{ñ?Ó9C÷h!ñ?³»5áêmñ?és/S²ùò?î	¯ó?Q)_x0014_õ_x0007_4ñ?Û9y_x0006_­{ò?~_x001B_þ_x001C_Vñ?3È¬_x000C_ØÏð?µ^_x0011_u¢7ð?2ç Ë_x001B_¨ð?±RRNð?__x0006_á°îò?õ#õª4_x0013_ñ?¹Øz²û? _x000D_V_x0019_ñ?7©}7laò?Lm*s£Àñ?´&lt;}_x0018_ð? Á_x000F_PZÇð?©2²Ó¤Ðñ?_x0003__x0004_=å1_x0015_ñ?*_x0014_Ðad%ð?_x001A_c_x0002__x001E_Að?G]1V;Vñ?_x000B_°q@ð?:­3Ú*ñ?#áz^ð?¢ë¥Gr«ð?üwÔÍÒñ?Mò¼¾_x0018_ó?oY_x0015_Çµ½ð?þÙgÀHÍñ?_x001A_¨ÉÓ8ð?_x0016__x0014_úÞ_x0008_ó?­Èq|âhð?¥yf_x0013_YLñ?b_x0014_¹ñ?_x0004__x001C_|¡_x0001_ñ?Øz£_x0015__x000C__x0014_ñ?GyO¹^_x0007_ò?_x0011_Ëå &lt;ìð?ÆÆ¹6ð?ªÅºxV_x0007_ô?à_x0010_&gt;_x000D_Xð?_x0017_U}çñ?`1_x001E__x0008_þò?_x000C_3ÁCó?nâàîJó?oË\õ¾ñ?e_ð?Z*X\û8ð?Ìlm_x0001__x0004_+ò?Óýeñ?¢­1»fGò?x fGqað?ºÍÉñç0ñ?±ÓYÃñ?£*_x0005__x0018_Àøð?pq·§Jð?Í¶ô"äÎð?¥%¹wòUò?_x000C_\Ïdð?ªW_x000B_¹³ð?ù_x000B_!¼_x0007_ð?TÖ¥¨_x0002_ó?[_x000E_{%òõ? _x0011_$Ù¬ð?_x0004_i`þÿ]ð?^:î®ð?_x0001_ñ$ñ?¾è¸tñ?0_x001F_Ä¸	Îð?To_x001A_m»pñ?4]_x0003_YÉòð?±ÏðÃRØñ?4\	ñ?g¢cîð?©;Cì~_x0006_ñ?Û_x001A_¡Òn?ñ?M_x0006_UOøñ?ïÅêÎ¤ð?ßt 4Ýð?ãíMÒß÷ð?_x0001__x0002_ç_x0007__x000B_Kbñ?_x0008_âW!+"ñ?¼7	=P&lt;ô?¢Ü°¨Gð?²æn¶Bù?OãùÃÁð?qõ_x0017_[_x0014_ñ?_x0002_ÌUçñð?ìÈ;ò?&amp;8)ñÇñ?rkÀeíñ?Â#ÛNø'ð?;mP$£ð?4Å¥([ð?ö7ô_x0016_ãð?ÇC_x0012_fEô?_x0015_M=ï_x000B_ñ?µIÄ_x001D_ê¤ð?s_x0012__x000D_neRð?âµÿËð?jªsÎ0ð?eÿàµÌð?V_x0008_ÃÈ_x000F_$ñ??ô¢N«Cð?t_x000F_¶þmñ?(LHÊRÆð?Â^SQ±uð?A­»ÁÜò?¢¾¿ð?Xí_x0003_w0ò?lV6dõð?_x0011__x0016_\À_x0001__x0003_ûéð?ÁHbcZÅð?ÕÇªvè_x0016_ñ?þ_x0017__x0007_ñ?sÝ¨S$ñ?^R&amp;õ_x000B_æð?Ã·òbYCñ?¾_x0014_ÂE_x0007_\ó?(uÄèö?tº6l-ò?]lÉcy¿ð?1j¼cd\ð?Ùæ¿ÁIð?¸ÎªàÍGô?Â¥ä¥¡ù?3ª«fýð?§L_x0003_&lt;ïñ?áÚ&amp;Bð?»ÛG¨_x0011__x0014_ð? _x001C_ÏCL=ð?_x001B_ÀÛðF¡ð?j$jþð?8ù)³_x0004_±ð?ÜS_x001C_¼ð?_x0001_3O_x0013_o6ð?äÉXrÄü÷?_x000F_X`×ð_x001D_õ?ÿÓ.øpHð?R¬ÐË1ó?lã_x0002__x0016_a°ñ?øô·D@ð?_x000B_Ú_x000C__x0019_áYó?_x0001__x0002__x001A_rF©Lñ?¨$ý&gt;ºò?_x0011_?_x000D_$CÞð?ÌNpA_x0017_Ùð?xÀçUNò?ãvî 9²ð?zÅ²¼1ñ?÷b«vñ?[¶PÃ_x0013_ñ?B_x000F_túß­ð?ØNoÓCñ?}ñÝ6dð?_x0001_¼_x001B_N|ð?ê|×zò?B$(¨êJñ?Ôán®tÜñ?ÒÄç àò?P_x001E_Ð©Sò?|Â]ùöñ?ì_x0017_©[¼ð?»·ëõ?$_x0016_¯ò?_x001B_Fì»Rô?¾'_x001B_öð?ÍËÄ/4_x0001_ô?DÌÚðipð?#` _x0010__x001B_Äð?r=ÅÝòò?Ýá+8]ñ?#î*ü_x000C_¤ð?ú5a_x001E__x001C_ð?Ï°ùm_x0004__x0006_H¦ñ?ª_x001A_.~Þjñ?Ä§0ÊÎ;ó?èØ¿/_x001C_ñ?*G;*°ð?[7éE÷ð?Do,×ºñ?èõSU!ø?Enòð_x0003_ô?vTÃ_x0013_¸ð?õ¿#Ñ¦ò?öµ_x000B_×|ð?çÐã*¾ð?¡0Æ)%ð?ð_x0016_hìð?tî_x001F_èÌð?Þ_x001C__x000E_{ó?®_x0004_&lt;Û~_ò?½_x0005_Ù5ð?ÍþÞiVÚó?©_x001D_øvÛ°ñ?"ûm{2rð?­_x000C_Øptèð?û_x0005_òõ#Pö?_x001C_£'­_x0002_ñ?4_x000F_bã_x0016_Åð?C2;_x001E_Sñ?_x000B_×CÞ»«ð?_x0001__x0018_m0Ävð?U_x0004_Ç¶ð?=	¸OÚ=ñ?Ða`íYñ?_x0001__x0004_É_x000E_·ð?zÇT_x000F_¬ð?ò:©.Ehð?Ü¦Æ_yQñ?û_x0018_w0_x000D_¶ò??_x0010_:dKõ?{6_x0001_¯yñ?ÈÐùÏKñ?õÍ_x0008_å}Iñ?Q_x001D_ïÖ_x0010_[ñ?ßRªí+ñ??s@EQð?îFêÿð?%_x0008__x0001_'¼ð?_x0006_)erïCò?_x0007_fû_x001D_7{ð?V~@Ã\Tð?¬×nW_x0003_áð?8n0²R_x001D_ñ?¢Hê¡ñ?|¾_x0002__x0010_9©ó?Ü_x0013_K!ñ?¢NñÂî}ò?è4~:ð?l«3Âvñ?YU«ÞMð?Ñèjêõ¯ñ?0¬I­vô?²N4Wæµð?¡Ê%ûTó?´kÏLÖåð?_x0014__x001B_Æ_x0004__x0005_cÎð?ã9_x0017_Âð?ô|N2¤{ð?rxba,_x001E_ð?_x0002__x0013_ð¦Vö?Z42L&lt;Fð?,ÊòAò»ò?Þ_x000E_þ÷Øð?Ìxè	Yñ?Åó_x001F_!+Iñ?HÅtßð?i#R°ð?_x0016_Å¦Uð?2º6Q_x0017_ò?zOªXñ?Ü©ð[Wìõ?ðÔîêU¯ð?$vTµJð?_x001F_%_x0003_&gt;	¡ð?7ª_x0011__x0003_|ð?'¾fòM_x000D_ò?þçâï¢ð?fe_x0006__x0013__x0006_qð?¹%_x0001__x0011_ëBò?ìGÔ2_x0008_ïó?£ÓåÚ_x001F_eð?¨_x000F_&gt;÷|_x0011_ó?Ôt_x0001_ê)¬ó?W)ëN6ñ?Pò_x001C_¨qð?ø_x0016_­_x000F_ÃÛó?jÄ_x001C_Úið?_x0005__x0006_è2ÁSmÀð?VN¢d_x0018_¥ñ?_x0008_÷_x0002_J-ð?-_x000E_`_x0012__x000B_Bð?¢w¸Ðáñ?¸yò?]©_x000E__x0010_ð?÷hôØ|Óð?	ü©jð?¢z_x000F_ËRlð?u®dÕVXð?&amp;_x001C_5K%qò?a¿O¦~_x001C_ñ?òO_x000E_´ð?¤a³Z_x000D_ò?^Gæzò?¸_x0001__x0017_rñ?ç_x001A_qÁð?wÌ^îä¤ò?_x000B_Îªs¢ð?¸wv =_x0015_ð?c4Áð?Ô_x0003_6GwÈð?hZÄQ.ð?Öõ5_x0017_öð?S_x0004_ü¨ð?!_x000B_Ä_x0018_pð?oÄ_x0012_Jñ? ³4äÜ×ð?bG¸5´©ð?_x001A_Ë±µÆÓð?´á3_x0005__x0006_I£ð?×MbUÒgñ?;_x0016_ªQÚÄò?óü0_Ûªð?_x000C_¶IÛà_x0004_ñ?rÃÁ¼_x0002_ñ?_x0001_[9Çð?Ï_x0003_~9ñ?My¢Lñ?C:_x000B_aîªð?Ä#ì_x0018__x0014_ó?0BÁ½Ãð?ÌÑ_Tð?_x0007__x000C_Á±®_x0008_ó?àåiÑÖñ?³ûuÞ_x0012_(ñ?ZR{Îngñ?E@ä_x001D_ñ?`Æ5@7ò?Ðqíq_x0011_kñ?¦@_x0015_pò?ø$_x0006_¶F9ô?^Êv¸¾xñ?naÚ_x0006__x0001_èñ?L_x0018__x0015__x0016__x0013_³ñ?ÆáAQKð?4ÛAÂyið?,ÒâÓÞ)ò?MFC_x0018_ð?1Ó{,^ñ?îUÄq_x0017_÷?^y_x0011_4Úð?_x0002__x0004__x000C_##+ñ?ñ?9·ìÚ0Îð?ÔÝ:Ìp¨ñ?âÍÆ_x0019__x001F_ó?*} _x0012_«ð?±Qü_x0011_i_x0003_ñ?_x0012_d0qÌ3ñ?2ú_x000E__x001D_gPñ?VO_x0008__ð?H4èÂð?5_x000B_blâò?\p+âûÌò?rcó6ÿð?7_x000B_â¹_x0006_Ið?&gt;¾²ú_x0011_ñ?ð÷ª¥ò?SE°_x0004_Õ¥ð?_x0011_ÁÒôô?Ô½ø«Øò?U¾ÄsPÙñ?_x0001_Â+×Ívð?_x0007_Ö_x0007_#Ìð?_x0002_PÎ_x0018_6ñ?«pð¿&amp;wñ?ç_x000C_pÊ_x001B_Oò?_x0018_ãeìgáð?a8Û¡ð?³(´¹¼ñ?¾FúùÊñ?¬m-K{_x0001_ñ?W«_x0010_ºð?òurx_x0001__x0002__x0005_Uñ?_x0011__x001B_e[Oð?ëâ(Ç«4ð?ÜÁ_x0004__x0012_bð?æï_x000B_	ó?_x001C_êÔM£ñ?_x0008_¨cé0cñ?gNªgUð?Â_x0012_5¡Uò?Õ_x0008_{aS¦ð?qÂ¶ËMò?]Óycð?¨bÆÌ_fð?1v_x001E_añ?ÉXsEõñ?!Ý_x0016_1ò?þ¼0_x001F_~Yò?p_x0007_þûé½ð?ö«»(ÆÇð?Êoß¿¨\ð?gW_x0013_£ð?X9+_x0005_%%ò?§â´^.-ó?A_x000C_AYñ?-_x0014_[Ç_x000E_ó?_x001C_¨y_x001E__x0006__x0008_ñ?kZL7dâð?1Ç_x001F_'_x0005_öð?ë_x0018_Ç{ç¾ð?5cö_x0006_ñ?_x0019_W¥¸_x000E_ð?_x0006_z!uò?_x0001__x0002__x0005_Sa_x001E_9Þñ?_x0012_ïoõFð?di¢îñ?É_x0015_×Lyñ?Ý ½ñ?Læ\¨ñ?¢g_x0014_Û8õ?ÙNwÈ@ð?¨_x000F_¦¯ò?ªi_x0002_RÙùñ?_x0001_Æï_x0012_41ò?¢Z9+ñ?iX_x0001_õ½ãð?3EÁ_x000E_qð?ÃÎÔù'ò?x/Y_x0007_ó?_x0019_ã_x000C_%ñ?á*mÊñ?Î¤hÿð?!¿íÁÖIñ??¹Î{Ýñ?&gt;Ði_x000F_Î­ñ?#Á³Äw¾ð?©!&amp;äÐò?að®	_x000B_sñ?«ùËâTÒð?EïVbx_x001A_ñ?´ñu_x000D_Wéò?úÄßõoÇð?Ç¼_x0012_#ñ?_x000F__x0016_×+æð?Û%GÈ_x0001__x0006_ódð?©À_x0004_cËð?Ü_x001F_Ð_x0011_þ|ñ?6wqñÀð?ö;=ÿð?oHÀ²Yò?_F_x0012_»¬Þð?_x0005_Ã_Áð?ñ½íÐjð?¬ {ê!ð?®_x0003_®­¨¬õ?:n&gt;7¿ð?_x000F_4ªõâò??|«4µð?É¯_x001D_£0¤ð?[_x001F_çü®Çð?¾Í5Uò?_x0003_kT_x001A_Xð?Cmâûð?ÈX!ð?Õ`$_x001F_ð?¿¯kó?_x000B_Îy7h=ð?ú_x0004_TÍ_x001F_Ðð?$_x0002_Ëã_x000F_%ð?ëÆÔ_x001C_äPô?y_x0014_~ÀÚð?_x0014_'Á¶Ùô?«CkFñ?ÑjzÊþjò?´mãM£_x0005_ñ?	rBi¿Eð?_x0001__x0004_ñ¡G°ð?WE_x000D_8ã¹ñ?=£Çýkð?:¾ÂRe¸ð?ZäãýÝð?Â;þ½`ð?bVãABð?Î5O«Ý¹ó?_x0004_\&amp;K_x0016_0ò?«DÓ_x0004_åñ?½di_x0012_có?éÒ_x0016_ù¦¬ð?A_x0017_Ãè/!ñ?$_x0012_}³­Bð?/_x0015_/	t_x0008_ñ?õHøÆÝ!ð?ß+#;Nò?aÞ%HøËò?/Ê¡½c§ò?_x0001_g_x001A_e¶ñ?µ²å6ðìð?_x001B_äGð? æ.ºþùð?á@§¢3Kñ?Ð¦&gt;ê'-ð?grß°Ê½ð?mÂ_x0003_Õ`ð?ÕHrÀeð?ÝÈ=ªYð?Ê±MZ8øð?Ù_x0002_i@ñ?Ù_x001F__x0004__x0005__8ò?Þ)_x001D_[ñ?{_x000C_!_x000D__x0017_1ñ?m-I_x0003_ñ?tF|_x0005__x0005_ñ?°_x000B_Z_x0004_¡]ð?B»Üº«_x000B_ñ?!ÓÿEð?þ4ãP ð?A_x001C_³_x0011_ñ?@õ5¬VÌð?ð&lt;ü¶öð?{:5|ð?Pip_x0005_rð?É®)Û_x001D_1ð?÷¥_x000E_f1Ñõ?Ì¾ Ã~âò?Ï¶bðpñ?5seßð?¿¹èÚ_x000C_ñ?FâÉ_x001E_,ò?+:6Gµ_x0002_ò?+äF_x0017__x0015_Øñ?ù}«²¾ò?[E&lt;_x001C_þó?ùþf±ð?k_x000E__x0016_{åéð?Iù¼X_x0007_ñ?9ãF{à_x0001_ò?Ì/gãéò?ÔÀ[à0Éð?t_x0005_ì"Cìô?_x0003__x0004_q_x0003__x0002_ÛIó?è_x0004_üð?lr_x001D_ú/_x0016_÷?°9àáGñ?	û5-ª^ð?z¯@]]«ð?Çx¾_x0004__x0011_Iò?Âj[_x001A_5ñ?Ú0_x000E_à¸zð?*£î×_x001E_ºð?h+Aó?°1z	ð?D_x001F_âl¨_x000E_õ?__x0008_3ò?ûIÍ¯ ñ?y8Ç._x001E_ñ?«¸ñ®ð?Xå\ü_x0018_ò?§7_x0004_@ð?nô_x0013_ñ?ØÒ|6_x0001_ñ?¿Nâáûrõ?í¬6,_x0006_ò?6Ùé%ö¼ð?3Éc§ð?é|ð?XAê+çð?=_x0004_Ì_x0019_gÖð?õÌ_x001B__x0013_ð?åÞ¯Êóñ?\Î_x001A_fÛñ?Ufh}_x0001__x0005_O_x000D_ñ?~¾$ nð?6_x0010_bw+¸ð?e{MÕ{ð?S¶wþøð?_x0003_¶Cîä"ð?mÒû¾­ð?³[*Õ_x0017_¡ñ?C\ÃÿÙDñ?Jrsô?ÃÄ6¬ã{ñ?«!þÝìò?ê·_x0012_Ôð?Ø©ËÃ?ªð?_x001D_Äß÷áÈð?RÔ_x000F_¼@hñ?Ú&amp;a&gt;ñ?L¨þÂLò?·Y®,tð?ÒfSÂcAð?s&amp;§ Þãò?ð_x0005_~°øð?_x0002_w¤Â-·ð?Tß7³¿Íð?PLX_x0010_k¬ñ?&lt;l¼t]ð?7&amp;fÀÿ5ñ?jyÒºð?Î+_x0004_¡Æò?_x0018_Qã&lt;ý&gt;ð?qÄ]êXð?ÁEw¨"ó?_x0002__x0005_Hp_x0005_R¬ð?L_x0011_áPÃð?¨M­/_x0005_¨ð?{yV·(xò?5_x000C__x0018__x0002_ñ?SS%ÿÏð?_x0012_ªÔ]£öñ?`Hé_x0017_âñ?tµ nó?×Â¤¯Ìºð??_ë­ð?h)8Ú=ò?5_x001D_Ø¹ç7ñ?°Ð(ô_x0007_ð?fió"ñ?nüü`ò?¢e§H²ñ?É{_x0003__x0003_Nñ?4?!ê%_x000B_ò?V_x0001_Ö¸_x0017_ò?Ô_x0004_ââÃÚð?:Sù_x0008_ÖQð?àçüqð?IMQç_x0004_mð?"_x000F_¿LTSð?¾!Jõ0²ù?XtøÊßð?!}*Cõñ?«whI9åð?_x001A_·Í°-£ñ?_x0011_¸,A¹ñ?²q_x0001__x0004_(Åð?¶Ø[yüô?_x000E_×äUáó?)µ¹Î_x0001_Ëð?¯ÔDàTÄð?_x0016_®¼ùð?®·f^ò?)I_x0002_ið?ÀÏûHÚ ð?sòÄÝð?¬_x0002_Â_x0004_Ø®ð?_x0013_hóKÝð?_x0011_î)P¸ñ?äGþ(_x0015_ñ?Îi,àgñ?æá¸©9ñ? ¼gsÔËð?N`ïþòÍð?%©ë¯ohð?Ûágð?Ò_x0014_nCVð?_x0013_¡î¥Òð?Â!ß	e8ñ?_x0014_=Õd«Èð?ØÞTi¹ôñ?3ÌÄÚð?_x0013_ì³Õð?3t7{IÚò?À_x0018_cy©|ð?UÎ©Ã¿ð?ÁÚ¼Ðêñ?_x0017_À{_x0003__Óð?_x0001__x0002_T¤+GSÖö?¢o_x0013__x0003_$ëð?vüÀDð?ÓµkêLð?Ñ+VÿðAð?ÜÜW®ÖÀö?_x0019_¹ÃbrÖð?7ÿ_x0010_õñ?IJïæDð?u2æ4uÏ÷?_x0012_ä´_x001D_×£ð?ßog5ð?uù¡P8ñ?åÉ$áð?j_x0017_8¡Ðð?b@ÊÊÊó?/_x000B_öE ±ð?%(A1Ñ_x000C_ò?ÖlÛTø°ñ?K_x0007_5ùò?0ä_x0010_ñ?ÇKÂ5dbð?_x001C_X_x0010__x000B__x0018_ñ?Ûî_x0016_\rûð?5_x001E__x000D_¾uð?F_x0008_ð®¸ð?"ëô?jMª_x000C__x000C_\ú?X}¦6Üêò?_x001C_N_x001D_æò?æ}ÂFkô?Âªì_x0002__x0003_ý$ñ?_x0002_RZSAqð?Áç&lt;qð?×_x000F_H.ãrñ?$_x001E_ßsUñ?ìA¶£xÜð?4àN'Ìcð?#-]x7ò?+áá_;fð?f¨FöÎñ?_x0001_û¦è%ñ?¿Ð9ýzñ?F_x0001__x000E_¿Ûôð?T uO`_x0015_ò?}çÜÉ_x0004_`ð?FÛ©ÙÕò?¤GìëÜUð?dx¬àõð?ùÃ\óä´ò?_x0014_¿c¸ÐÞð?ÈLÙRõ?'_x0003_dÔªò?s_x001D_Í§Á;ð?_x000B_ðyf¬àð?0Q(¹1íð?¤_x0017_.xGõ?CTof¤7ñ?4ø_x000B_Ø_x001D_ùò?ô\­ë*ô?¾"oà wñ?$/»ªFÂó?ÉJÔv@@ñ?_x0004__x0005__x000C_z³i/Äð?bRÕ\_x0001_ñ?¢G¾¯´ñ?Æ5_x001B_!?=ò?»_x000D_zð?Õ¤L·÷ð?_x0011_r_x0003_´ZQñ?F_x0018_ß_x001A__x0017_¾ð?Êc ð?¯ðFâFUð?©_x0013_õÑÁ]ð?êËÖ _x0003_=ð?*Få(%ð?e_x0008_ÙëÊð?ÌE±Ï_x0012_ñ?_x001C_@n÷ð?°Z¨Dò?/*8Íé7û?Ýyý±èð?d}ÐÒïò?oéL_x0012_Vyð?_x000E_hØN5Zñ?_x001D_0&lt;_x0015_½±ñ?_x000B_§_x0016_	+ñ?²ÑÀ@Ãð?è©_x001D_R_x0018_ö?ä_x0002_ ÊWð?¸Ôýpû$ô?_x001D_âÕ·xú?ìÆ5©&amp;ò?¿Ê9^¶ð?zÙÒ._x0005__x0007_2ð?q°mÊÖ*ñ?J3P_x0018_"ù?ÖÇË_x0013__x001A_kð?Õtïð?_x001B_¿Yó_x0004_Vñ?Ì¼&amp;EÀoñ?[ÿêåo_x0003_ò?Í_x0006_L0ñ?_x000B_À_x0017_øÝ0÷?åÉ¡òÿ_x001A_ñ?¹SEpS|ð?	_x001A_)¥_x0019_&lt;ð?(£_x001E_¤µð?xë?_x0012_rð?¿m«#°¬ñ?ý¸±)wð?_x0003_¯_x0001_PÈð?ò=ÑY.Zð?_x0010_ _x0008_ûñ?ìßcMð?}OÐÉ1_x001E_ñ?(*ÕÅ'úð?Pì¸5Xð?*f©Øð?¸/É]oNñ?v,O_x0005_ã_x000C_ñ?n[_x0002_ÿöð?²%_x0003__x0003_ò?i6¾;ª­ð?C#Y_x0014_4ð?ËÊt	"¤õ?_x0005__x0006_Ö°O_x0008__x0011_ð?n&lt;_x000E__x0010_ÓÇð?®R:ñ«õ?_x0002_y+õj[ô?e_x001E_Ú_x0001_ñ?_x0016_$ó/M_ð?_x0013_ã³á¬.ó?"kÆ Cð?-2Y?¹¿ð?0þvÞñ?ÉÞ*_x0008_9ð?/_x001B_,1Twñ?³KÏb­gñ?^¹ìz#ö?])·_x0013_WÌñ?G9Íßàð?ÀÐ_x0008__x0010_ÙUó?n.Û¥Y«ò?.[_x0008_W§Hñ?Ö_x0012_	k_x0015_ð?p_x001C_º_x0003_¬äð?þû_x0012__x0012_yó?jQÒ_x0015_Óñ?_x0004_KøÚ_x0011_fð?J×5;6Ýò? ïÎã}öñ?ëL_x0012__x000B_Wñ?_x0006_}_x000B_Üíð?Ó¦£NëVð?ÓÕ¡¯Î/ò?ÇÎ_x0017_ü$ó?_x001E_à1÷_x0003__x0004_ìbð?5Rpð?X_x0002__x000F__x0010_ûñ?0¤ÂNð?àBPDIµó?ôêÆòÛó?_x0013_o_x000E_0ð?:¬÷_x0014__x001A_ñ?ØpØ¦_x0006_Ñð?nTfÏM;ò?~H_x0007_áêð?iü/_x0008_àð?z¦¡!Çñ?óÆ_x000F_Ü_x001F_Só?æÓÇÖ_x0019_F_x0001_@²_x0008_sª_x0015_ñ?}·S	ñð?©H¾ Vð?Hó¥_x0004_Æ_x001E_ô?¥&amp;¹Ãµð?iu¾½Ìò?öÒ«®òð?_x001E_V&gt;oÆñ?&lt;mJ´_x0019_ð?_x000E__x0012_ÆVÅâð?)&lt;aäëÍñ?¦9_åð?Qd/®×rû?V¹_x001F_ô?bþ;_x0010__x0018_ò?,UÖ«Ú:ñ?qhïÊxTð?_x0001__x0003_F O_x000D_5tñ?WÞ_x0017_¸¸ð?Dñ9Î~&gt;ñ?Z]^Öxað?ÓOá÷Yñ? {a_x0010_mñ?_x0010_Äù_x0002_ñ?NÎ&gt;Kt_x001E_ð?Jï_x0008_µ§ð?^_N_x001B__Yñ?½ÁÝh¿ð?^ö¼-hò?¿¸_x0010_"Zð?À_x0003_Zð?æûQ__x0001_Vð?²YN¢ò?Ú3µZ_x000C_äñ?6úÄ¯Tô?£_x0015__x000E_wÆð?_x0012_&gt;/gñ?*-Ö±ò?¢DÕ'öñ?_x0012_Gß_x0012__x000B_Gñ? øâÆØð?_x0002_ÎhóUð?È©ÎæRñ?_x001B_ä_x0010_ì9_x0004_ñ?ý_Í©3Fñ?PÄß´vüð?GWï~Ðñ?Þ¡à¯Ñð?¢J»_x0001__x0002_3*ñ?£Ñµ!Øÿñ?_x001C__x0008_L4ãñ?Ç_x001C_J_x0012_Ïñ?CPÇ.#Øð?£_x0002_ýuùð?_x0013__x0004_õ	¢ð?_x0015_ÅÇg¸ó?£x_x000C_~Í6ò?`ô}Îy_x0006_ò?._þ·"Mó?Ôw6o(_x0006_ñ?SÝ_x001E_Ïèð?Aæ@*ôPð?_x000D_X|Õð?Hü¸ ørð?Ô_¥_x000B_­¶ó?enØRxò?_x0005_Î®ÐÌñ?°Ð{ggð?&gt;å£ùùõ?¥_x000E__x001E_Ï_x000D_ò?)_x0006_º5Ðò?^½ùùÚ_x0006_ò?éCüº	ð?º¤®ªßó?¯_x001B_!AÜÒð?Ô¡£_x0013_Yð?_x001F_Ç(Xð?ÿ8|_x0008_æð?òD3v_x000B_Âñ?ÌA_x0006_ø_x0016_ñ?_x0002__x0004_|¹I¬¬jó?Þ½}ü!åð?Ä©3ù9ð?Ä_x001C_X¬°Ùó?Á[þÎpªñ?_x0005_c_x0006__x0002_3mð?_x0014_ÞìL¹ò?·¾÷|noñ?ç·$¥Â#ò?_x0003__x001E_F1ð?íÚk5PEð?A¬§ûµVð?¯x$7Kð?XÇ_x0016__x0001_ó?Y_x001E_KÑñ?wÝ_x000F_¢ð?Ô_x0011_î_x000F_Ýüò?ÙY_x0002_wð?_x0012_Ñ;!\mô?Ïaä{¨¾ð?_x001A_û_x0011_B|óò?ÄY6¯Ðð?ðtn¢_x000F_ò?k_x0001_ªz»ñ?é_x001C_uKäúð?.;) _x000C_ò?$_x001E__x0001_7:ø?/¢UB_x0011_ò?¸|¾r¤,ò?í¨XQÆQð?ç§¼O&gt;ñ?¨_x000D_._x0002__x0004_[ð?ÜD³j¬9ò?°º27ÖAð?E._x000F_Û¤ñ?îM~Vùñ?N6SãVbò?|b_x0016_râó?_x000B__x0016_._x0011_Ö6ñ?`£M¶²ñ?ú"Çñ?GìFmVò?æ×Êc2ñ?£´"¾_x0014_²ó?_x000F_¿£;­Æð?4mEù"mð?Á¹¨_x0014__x001B_ð?h@ n|ð?x=ÁÖphñ?§ß_x0003_(~"ð?Hþ^8òañ?zZ_x0011_G÷?åÛeã_x0011__x0005_ñ?À	Û\çð?ä/;N_x0012_Gó?_x0008__x0006_àýð?ò_x0011_ãErð?·[Å-V·ñ?!ã6=òð?_x000C_p-s_x001B_'ò?´_x0001_Ñkð?J7¤ïÿQñ?ý"Ibòìñ?_x0006__x0008_F_x001B_Rð_x0007_;ñ?Û_x0003__x0007_é~ó?Oñ_x001F_}Ë9ð??_x000C_Âýhñ?¶/_x0008__[_x0005_ñ?1D{¶ãó?þ7_x001B_;Õð?Lc_x001D_KÜò?;/Xð4_x0019_ñ?~ÞÍ¤5ð?_x0005_=£¶¢ñ?ÜêÞ4õò?ÿ4U_x0001_eeñ?_x0008_ñ3Árëð?Àò?Õv]_x0001_nð?_x0017_ +ûGð?8ª_x001D_qñ?_x000D__x0001_	»ð?÷a)Cð?7;/Z_x0006_Xð?_x0004_©E¸w¤ð?_x001B_"0ªEñ?¸ær	"lð?¿_x0011__x000B_óHñ?¥9@êí£ò?_x000D_ùVGPó?k=MÑVñ?v7ÒË_x000B__x0005_@å_x0002_ ñ?·_x0010_£_x0007_«ñ?JÛ4Ä_x0001__x0002_±dò?ý¦Qj^ñ?ÖÉú=^ð?¯t¾bY_x001B_ò?fùóÁÔ@ñ?ëa©gRñ?_x0001_VM#&amp;»ð?¯òBGÿ_x0017_ó?i_x001A_øxdð?ã5w×ñ?	¯5î_x0016_ó?:=2Oô?ú¿Í_x0017__x001B_ð?OH~Ïñ?s_x0012_«E8ó?X'!¶¼}ð?µ_Ì'a×ð?]Ð_x0008_lð?]ëFitð?@*)a¯æð?Üp%Zjø?_x0003_§kàñ?íâ_x0005_=}ð?W6ï­_x0005_Ûð?Bi_x0014_éÔ_x0004_ñ?@X¡Éð?À¢ýQ»ð?¸3_x0018_óJñ?#;ô=ñ?öîXb%ò?.J0!fñ?¹E¾_x0018_)ÿð?_x0001__x0002_EW_x000E_ÅR"ò?ëõ_x0017_Ü±añ?©_x0002_¥&lt;kñ?_x0019_¼Ã½Äð?_x000C_ísJñ?zºúÌbrð?Ü¯_x0008_Ãð?±£Y´_x0017_õð?1²_x0006_ñ?.Ó:bñ?¢Ã6"íÚò?iwâ_¥uð?ØT	¹'»ò?ö¨Q½Úð?_x0011_kº_x0001_ ñ?ì×i¦Añ?oÆÄ_x0012_±õð?5¡f9$ðó?_x0014_øiF@`ñ?Ór=ò_x001F_òñ?w3_x001A_`Isð?Çðmä×_x0003_÷?âÕ¤²Oò?}+ô|_x000C_÷?9_x0017__x0017_Ìªð?µ¾ñý&gt;¿ð?Äî_x0014_5ð?J²1óeð?_x0017_ý'ÃFñ?ÉÈHQ²ð?á«¥_x0013_Ý_x000D_ñ?ÿ	_x0002__x0006_´ªñ?*g¤+¢ñ?¬ª:OÏ|ð?,9ðLñ?%;±ôÂ_x001D_ó?N.k_x000C__x001E_ò?J&amp;³G_x0007_ó?É°Ué¿dð?©9Èfð?}&lt;~uBð?"7"ak[ð?xá_x0015_¿~ð?_x0015__x0015__x0001__x0003_4÷ð?àé=ñ?_x001E_)Ü_x001D_ó?Þÿï²Çæð?_x0013_w!(7ð?_x001D_w,hwñ?O!wg´ñ?1ªCáÌð?ðs)Ê_x0002_5ñ?nfí,Ðð?2h~PÐð?Õ0_x0013_&lt;âÁð?±_x0005_iå¹¶ð?_x0007_ÚV8^{ò?_x0008_uë+ß_x0017_ò?ê®õ_x0007_ÐRð?_x000D_2_x0017_TÓð?éã3 ù:ð?Lê_x0011_ò_x000B_~ð?æP+_x0012__x0004_ªñ?_x0002__x0003_Ho_x001E_	_x0006_Vð?F­Gñ?Ò]¹åFñ?_x0005_©Õ¡{¥ð?N~µÿð?_x0005_äb?ò?c&gt;B@½Eñ?¥í[æð?û~,RÝð?_x0006_3ì[ýò?Nä§Tªð?#÷_x0019_}Ùöð?èð»âEyð?êÏáìð?_x0016__x000B_óòñ?85á®}Xó?ê¡ûWkñ?Z{¨Éøñ?2ºØ¥võð?¥Æ_x0015_&lt;&gt;ð?ee×àæð?PAéÖ)ð?tüþ»¥Öò??LÏ&gt;_x0006_ó?1ÔÝ÷þ_x000D_ñ?ê¼æÍð?78_x001A_ø.Æñ?Ä¦ìµuõ?_x0002_zÄ¯»ð?_x0001_Ì_x000B_ä_x0016_·ð?,©¤UI&gt;ð? ü_x0006_|_x0001__x0002_;#ó?ðî{9íñ?õK_x001A__x0007_ê|ð?S¯Ð*+ùð?\+Ço¹ð?ì_x000F_Ù=_x0008_tñ?ÕA_x0007_ug°ò?ªT=[%Íð?¦_x0017_¶_x0003__x000E_Áð?M_')ò?J,d¼\ ð?&lt;ã²ÎUuñ??_x0012_ÜÉ¢3ñ?8óMóð?dÙè1æÅð?û^2Íð?:Òað?{_x001E_¸Ïó?0°_x000D_ã³¯ð?g¬2_x0018_T ò?¹å\{º¥ò?% ¢9/Lð?õÆ]fñ?ÑOu+dòð?_x001B__x000E_ø6{¾ó?ÞãL³ºð?ã6T-ñ?þ_x0014_(&amp;eñ?Ãq6¶êð?­DXu²-ó?Ã¾_x0011_:dð?_x0003_¼¦®ýñ?_x0004__x0005__x0017_Í&lt;_x000B_Dñ?RúÊ¯ì_x0002_ò?ø± Ôujñ? ±	&lt;¸_x001E_ñ?ª_x000F_"(Øð?í_x001E__x0018_Wñ?,py_x0011_%ð?G)Z_x0002_·ð?z§kmð?_x0011_ _x0016__ _x000D_ô?¥W0·_x001A_Gð?¯ã7_x000B_&amp;Êð?ZPAä_x0001__x0017_ò?hàs_x0008_µñ?)¼8ñ?¾!7õ­Ìó?÷EM×-ñ?ö£(ßð?ªùàÒ}ó?ö¥,1ö?Ì_x0003__x0011_R0cò?ºl_x001B_tvò??¹J¬yñ?Nè_x001F_-³*ò?5ÈAHÝð?_x0019_:_x0004_Pøð?RHJk¾!ò?@a$×}ñ?Ì_x001A_]ª'ñ?_x001B_ÜÔ¯±Öð?¹_x0018_Îâ¨8ð?«Tþ»_x0001__x0002_Þûò?}8_x0001_4ò?Y+¼Ißoð?ñoÍµ0_x001F_ñ?"bE_x0017_Hñ?´í_x001C__x000D_tð?ÏAöNþñ?Z}A#I_x001E_ñ?LVugñ?«Î÷_x001B_ñ?_x001A_ÌúÏ\Ôð?_x0016_,,è_x0010__x001D_ñ?~_x0011_ñ?¢S,Â3ñ?-?_x000B_ÁßEð?ÕÚsïð?#az_x0003_pò?½øò_x001F_ö+ó?÷_x0001_9í¶ð?e$skb¼ð?­Áj1Uñ?_x000B_æH/Ä_x0003_ñ?¢HàË_x001D_ñ?ÎY`ñ?ìÜ«0êfñ?Cä^p1_x0002_ò?þeÖi_x001B_jð?®úN~5ô?IwWÒ(vð?ðXçÉ_x000E_0ñ?n¦í×õÕð?q¯t_x000C__x001C_ðð?_x0002__x0003__x0004_Ê#~­Æñ?|Mª(ñíñ?$§t°¹ñ?)å_x0011_´¹ñ?fX­ò?ÁÉR_x001E__x0016_³÷?²å;îpê÷?K_x0008_øßñ?xï_x001A_Ùp_x0015_ñ?_x0015_l¥_x001F_Ôð?°¡ÒöZ§ñ?¶O_x0002_`Ìð?¾àm_\oð?fbty`ßð?b&lt;1Ï4ð?+"Ú&lt;mªð?ý¨_x0016_ lèð?_x000F_¸-³s ò?éRÐ3ð?ª}åÒñ?ÞÍîc_x0006_]ó?Yê+Oñ?J®0ËSñ?òP_x0001_²ó?.JÁ_x0006_S_x0011_ñ?A|H|ñ?Â_x0018_qß8¢ð?_x0018_!6ð?ÈÜì_x000C_Ùeñ?_x000B_aÖüqð?_x0003_Þ±¹|¬ò?¨6@_x0001__x0003_C'ñ?ÌfOoYøò?Ïvüþýô?§ôËçxò?8y	fañ?äGsyÑñ?ô¢x±³ó?Qc&gt;_x0004_i½ð?¹^ú®Æ_x0016_ò?ºBêi;Ëð?úaG.ñ?K¿¹ð?Ï_x0002_5­ßJò?ò_x000F__x0005_Pdð?Õ_x001D_ò&gt;Âð?_x0003_SÝÆ ó?B{zÃ_x001D_ñ?ÒÓq~Ócñ?k_x001C_ùö9_x0011_ó?Ésþ³úð?_x001A_Ù_x000D_ÑÕãð?Ä_x0003_Õ0ûó?_x0012_Ä_x001C_\~_x001F_ñ? $ÄVÚñ?OÂ_x0004_püð?2úWmyð?'¹eã_x0006_{ð?PbQ#ó?ØDÑ;ñ?ô_x001B__x0001_Ïð?H_x001E_ß7óñ?oÅ;¦¤Bñ?_x0001__x0003_ÿ	Æåÿ_x0013_ò?PÒÖô¥ið?Ù_x0012_Äå9~ñ?M_x0007__x0002_7¸Jö?Ü_x001F__x0002_GÄñ?Ý»CÙ_x0016__x001B_ñ?,"Ã'c¨ò?Ójn&gt;ó?_x0019__x0017_õ½_x0010_Êð?BÝQ_x001E__x0015_éó?tÑjjôð?3ÝB_x0003_ñ?à .)èð?}¿	î3ð?°]_x0004_¦_x000E_ñ?ó&gt;±êð?ÇÒX)ò?Ä5nm|Pð?í»V@ñð?_x001E_MRDÙð?Ó­_x0001_\ð?_x001A_4Å_zð?M#{$_x001E_2ð?§ª$POZò?FvÓñ?J~¬¹§ð?ZZÿ0Òð?vpúH3Qð?1t+k³ñ?cÏ_x0008_fÉð?v¥ð¡@ð?_x000E_V3ò_x0001__x0002__x0019_Uð?.;A÷Qð?W_x0008_ÍÚgð?jÐîr%yò?jïÆQ_x0019_Òñ?R»Ná5ò?x^ôâ\ð?zw[_x001B_ ð?B_x0017__Aîñ?Þ»Fð?"(«µ4ûð?¿¯w=ìëñ?GÈ§ñ?Á_x0018__x0014_ÍÎMõ?o­_x0010_ÅÅ©ñ?ÑfTåTñ?=Ç(Úð?¢_x0018__x000F_öÎð?¿_x0013_yYÑò?\CO_x0002_qñ?e7_x0011_zzÒò?ùz	ÆGñ?_x001D_=Þ_x0005_\ñ?NXV{çð?½Bñ?æ¸_x001F_TFãð?QY_x0001_ró?¡^¬`@ñ? he8Að?¥ï×H{ð?ó}Éy¦=ó?DyÖ´RÌð?_x0001__x0005_ÞJº¯vpñ?Ó_x0012__x000E_Ó,Lò?_x0018_¶ã_x001E_BÛð?l _x0013_§ëð?jxÀf3	ñ?H8v¦cdñ?âQ_x0018_ûK¹ð?mÙn!}êð?_x001F_â3Ìeró?½ÎL+zlñ?ýa¿j¸ð?$÷o_x0004_"ø?^ùÓÐ*ð?Óð3µÁð?	RÃßyáò?(æ_x0018_d~ö? UR_x0002_J;ð?1_x0013_ð_x0007_ñ?1&gt;/ ¤Gð?ÑýÝ_x0018__x0017_	ñ?W_x000B_1ô9_x0015_ñ?i¿&gt;øó?^÷P ÃÆñ?â^yM[ñ?gK¶µ¾Nñ?À®©_x0003_Yð?Â_x0015_J¦Åð?_x0013_÷ÎÙSð?w°\üþò?1ëÝWDð?_x0010_Í¤¿ð?c( &gt;_x0001__x0003_Y²ô?q_x000F__x0019_	mò?}_x0001_w\89ó?ëÃ_x001A_¼hð?ú_x0003_16Óð?_x0015_§_x0015_!ò?&lt;Ú_x001E__x0002_ð?÷_x0013_¸_x0006_ôñ?_x0004_0y	;ó?º¥a½sËñ?_x000E_h¦úò?;	`_x0013__x0013_ò?_x000B__x0007_zÒXð?_x0012_!¸_x0002_Mpñ?ðP(n;îð?Á7Yuê,ñ?t5¥Qkð?8MO¦Ôñ?tÑ_x0001_cWñ?D¢T_x001A_ð?éeT¥(ò?_x000E_m2vñ?jì_x0005_Èð?Åá[§nñ?cWD;Bð?_x000E_êX_x0006_uþò?ð4EÈ7ið?_x0006_­$vÍ_x0005_ò?Bnm'ÐÆð?Êp_x000E_¾ñ?²ß_x0010_À5Ñó?_x000B_Åóð?_x0001__x0003_&gt;©àÅ/ñ?`*ªwr­ö?îàã´þð?,ø1ÜÌSð?®~'ª_ð?xÈ£&amp;¯wñ?ø_x0016_%ì¼ö?&lt;Yñ)Oð?øez4I2ñ?x_x0010_º7_x0017_ð?T\Tãúò?_x001D_ý¾qÐô?îti2òð?¶_x001A__x0004_3=¬ð?ÝÓ1fªð?8²|Owð?DÆ­_x0018_âð?ä_x0003_i_x000C_õ?åÑN;_x001E_ñ?_x001D_ùI-2¥ð?ÈI_x001B_mð?]¹]_x0002_Bèð?ºÓ2}ð?K´´_x0002_oñ?ÜiB²ñ?²_x000F_4´`ó?..$úföð?g9o:©oð?j^üÉ*ð?õ^ýãgð?qjÙúòð?ê*´I_x0001__x0004_©Eð?´_x0003_¼Åíñ?¬êOÔ¿hñ?ËëTò?wÅ_x0011__x0004__x0007_úú?BØ6×Å_ð?¯_x0001_I?x1ð?ÙÄo_x0002_Nð?¸_x0018_6ò4ò?NÌ9÷?&gt;JXÁâð?_x001E_o"øð?_x000E_ý3	1Öð?AÁ¨ñ?å°À_x0004_®ò?9ËÀívð?t6ûÕÉñ?àuÿ8¼_x0015_ó?®ºú /ñ?_x0013_An#	¼ð?21ì®ið?Ö£À_x001D_5ð? L*®¼¾ð?7_x0017_d¶¸ð?.¦&amp;Ö_x0010_ñ?W_x0015_b1 ð?ò0GÝ/ñ?Áº©~ð?v2toÅ¡ó?Pªé_x0013_x`ð?*C[¥$·ò?à_x0015_­¾yð?_x0001__x0003_¨M_x0013_îO_x001F_ò?ûzçD³ò?_x0007_É`ÊCð?ÅÃ]&lt;Ïð?/À_x0004__x0019_³ð?ï2U_x0011_ò?qMÉILð?[Õ_x000B_²¼ð?©j÷Ï_x001E_{ð?8i\_x001B__x000F_oñ?ì(Ù§¦ð?+Û?µw&lt;ñ?û)î­éð?Z_x0004_ÑÉø?ñ?¨/A :_x001B_ò?T³éäN÷?-ïÒXÐaò?áHÉÝ_x001C_ð?¸ë97«:ð?é&amp;´{_x0008_Uð?l¦Ñ(¾ð?v@_x0016_EPñ?0¥ÏÛÝð?]Ý_x0016_'ò?_x0004_ûäàqð?ªiá¡ñ?_x0002_¾_x0002_Hèñ?éWàD(ùñ?cA§ÞÛñ?#GÞ_x0014_±ìñ?T¬x·_x001F_ñ?ædQ[_x0002__x0008_Ü¢ð?*­_x000F_tÊ_x000E_ò?,+Ã_x0005_ñ?ñµäAì¢ñ?v7.xÇÙò?&gt;ôtT¸_x0008_ñ?¹._x0001_émò?t§ò;·|ñ?cÈ\&amp;Ì2ð?L7Ö­Îñ?=_x0004_IÐôó?_x0004_3uiëCð?ÚÍ³_x0003__x001F_:ð?éF@¬ð?f:ïÌâñ?õ»2Tð?j-Àqm¥ð?ú{Ø_x000E_×oð?BeÅ«_x000F_ùð?M_x0015__x000B_º_x0002_ò?Kæ_x000B__x0004_©ð?Z$ûbñ?ÅÎÈ¶Ið?'&amp;¢hÈ_x0002_ò?ÜsQâ§ð?£-:*±Üð?÷UË$pð?_x0005_\í1x_x0001_ñ?F_x0007_Á_x0018_=³ð?­_x0012__[ð?p.JÎbtñ?§Û_x0006_Eð?_x0005__x000C_iAS_x0003_y¦ð?F2^¾_x001A__x000C__x0005_@Öê5=8ñ?{Ûþ¹_x000C_uð?PKSô_x001A_Éò?	ÓfGð?Æ'Høð?£åä_x001B_ñ?ñÁï3ò??5ëÊnñ?ó_x0006_ðô)/ó?_x0001_|ÄÙôð?É°-Y"ñ?Ý@µ¹Kmð?¾_x0008_ø_x0015__x0007_uñ?´Z27Mµñ?_x000C_l&amp;Jdð?_x0004_¯_x0001_Ê\ð?_x000B_S¥Ø_x001A_ñ?³Iº¼_x0003_ð?Öº_x0002__x0001_ò?8±àþ²ð?$y_x0019_^!ò?Ûíá7q\ð?I2_Z,ð?ÅçgdÑ¬ð?zi¢Ùã	ñ?FË·±Zð?"ùA_x0008__x0005_¢ñ?ý"©Ìð?q pé\ô?_x000E_&gt;_x000C_á_x0002__x0003_v¶ð?F÷NãwLó?&gt;±Kñ?¦µ³8¡2ò?E2Ë®Oñ?ü÷_x0005_åið?¼â7¨Wñ?¯_x0006__x0001_ãð?¼¤bÞñ?ô|®:©ð?ÝÏº_Zð?zêvð??Ê&amp;Âþõ?«_x000C_f_x0002_åò?`Wì.·ñ?GEâý{ñ?_x0002_ëkÇ´ð?tr´ÿWhò?!D×(úð?¹R®ð?ÍïF.ð?ç_x000E_01*_x001D_ñ?ÛkÊÁß_x000E_ò?v$&lt;8¯gð?Fæ _x0005_7ó?_x0016_Å)Bx÷ð?e¯ÛÇ=:ð?iÐ¼X·ññ?µ_x0005_·Ë½Xð?{^_x001D_Ló?_x0012__x0015_³_x001A_¢ ð?°_x0002_ñ2_x0016__x001D_ò?_x0003__x0004_U_x0018_¨Çð?¯Ì_x0010_v÷?b9²5d¢ð?Ga7zùð?©$£ßTDð?q¾Ãê_x0008_ñ?ñrÛLQvñ?ê&amp;;Øc!ó?û_x0012_²3_x000F_µð?Â#øs¶xð?&amp;_x0001_äð?ÁO_x0018_,ð?àIl_x0016_ñ?ÐôR_x001C_´?ò?}ÿ®ÆO®ó?c8»¥³,ñ?«Á®×pð?KÇüµMð?}JëZsìð?TâJÓYð?_x0008_=¯øò?_x001E_Ìóð?©·!Znññ?| _x001A_Ö{Ëò?N=aÎ~ò?(i¥ryKñ?_x0015_ÍÔÉó?æsH_x001E_AHñ?o¿¢dNð?)_x0014_£µaÝð?ûàÂj¬ð?_x0002_b,}_x0001__x0003__x0011_ßð?XÑ¹_x001D_äð?§_x0016_7F,Íð?_x0016_¢x_x0014_ûcð?Ý&amp;©_x0019_[æò?_x0008_r××/sð?¦ØÚæó?_x000B_¹_x000D_D¹ð?_x001A__x001E_[Âò?¬í¦§üô?_x0017_;ê®¹ð? 3_x0003_ã¥	ñ?õcê_x0018_Mðð?_x0001_¶ã7Yzñ?ÅD¹Ï_x0006_øð?ç¢A§¾ñ?K0ö_x000C_ð?P½»Ü2ñ?ùÙ¯Í2ñ?G_x0001_³Þ_x000F_ô?pÎñß_x0014_ò?sn=lIñ?¨ZoZõð?2°_x0017_ÅÆ_x0019_ñ?ôîAñÉð?ö6OÝgøð?5ØÒnû!ò?¿*¦)ñ?J hæ!Xñ?;x&lt;_x0003_gñ?_x0002_[_x0016_Ã+Ðð?H{Â¯ºSó?_x0001__x0002_ÿ*.Ì@ð?)¬Ó]}ð?_x000D_L°øµhò??Cð?§ÿó§;ð?á×8!©ñ?x#_x0014_ó?ºÚ¬ÙÇ0ô?b_x001D_pw»kð?½dðÏ¾Rð?§tT°7¯ñ?,6jJð?¹ã®ä_x001F_ð?&gt;ù- eóñ?óc¤ÞZð?úø]_x0011_Mæð?ºd&amp;~¡ð?=_x0008_¼bóð?o_x0008_5ÿ_x0003_èð?o»U¥&amp;Jð?_x0010_2¹_x001F_â_x001A_ñ?Øþ_x0002_âð?(ÛIõñ?øªÝJ_x0012_Rò?v×üâè¡ñ?Æ_x0002_µ&amp;0ð?&gt;_x001D_Zð?fÁø#ß¤ó?\LÓªÀð?Üå«"Äð?JeRlNñ?_x0001_}._x0002__x0005_©4ò?n;úªþð?\ù4§ñ?ÒØ¨%_x0003_Åð?pî×Î½ó?±îÕCbð?Veª´lð?ãuë Àiñ? tçäñ?lLR_x0017_X;ð?ÒQo#Ñsð?)_x0005__x001C_j_x0011_ò?Ek¢ñ_x000B_8ð?_x0004_M×&gt;Ið?_x0001_¶_x0003__x0013_#ð?÷*ÇGtð?@º4ëäð?â	@_x0016_Rñ?å?¥ð?_x0012_ù #_x0011_/ô?ÔQÙ£Õñ?GÖa_x000E_Ëñ??Á_x0011__x0002_ñø?,´®O ñ?¦¹ùz·_x000D_ó?Ì¸ñ`ð?½*Îêlð?A7vð?h_x000B__x001C_Í·mð?"óm©Íð?rÏ&amp;1ºÙð?ð1_x0013_í§ò?_x0002__x0005_±ipñ?Å×ZÔ_x0014_ó?'Ñu&gt;_x001E_`ð?ì?£_x0001_èð?Û!&gt;Á_x001B_cð?H=_x0011_X_x000F_üñ?!tØò®ñ?_x0006_xÑ¾6ð?!Ô/¸_x0001_!ò?ÔË_x0003_Ð÷?â¾å Ýñ?¤E *¾tð?kw§®Kð?Æ|&amp;ó?´k³ÄËð?'Ò×áð?Êº;¥×ð?Ipu_x0004_ñ?¢Üº$;«ð?æ ¹»ÙRñ?X_x001D_ÖO;ñ?xq¾n_x0005_Pò?FUËAÎó?N]ØìEvð?Qi_x0004_`_x001F_ñ?¦þg\+ô?ê_x0018_!_x0004_Èö?_x0013__x0010_A=¹ò?uAðÆZ_x001B_ñ?_x0004_õQ_x001C__x0002_ó?È5¸¨_x001B_ò?ãá(_x0002__x0003_Æmó?¸ù½ÝEð?_x0019_öÀA_x0002_vð?-_x0006_ñlñ?Î_x001F__x0015__x0016_Ó×ò?¤¦MÙÝ®ð?_x0003__x0004_¼®ñ?tvZ®_x0010__x0014_ñ?~µ¬?÷ñ?[Æ¹B!_x000D_ñ?6æ_x0004_rf4ò?$ _x0019_²	§ñ?ã%_x000D_¸ó?^_x0005_ü_x0010_ñ?:÷C_ò?]WÜ_x001B_Ûñ?üoü9æñ?2_x0004_Xìó´ð?AL*¼Ýªó?XÀ½ø@¸ð?0'kãÃð?]â*åòð?BÞA!Hñó?í,_x0005_ã;ð?_x0011_&lt;ÌMÉ¼ò?&gt;¼&lt;_x0016_ð?ýÎª?ð?_x0016_J_x0001_ðúó?_x000D_§Ýoð?a­Zm,hð?_x000F_é²õ¿Mñ?ñIï_x0013_àð?_x0002__x0006__x000D_Ðdë}Hñ?c°6bò?ÉoUWf"ñ?_x000E_&gt;zÍþñ?ìü£=¤ð?_x0003_26:Øð?¸_x0005_Â/ &lt;ð?oNvä_x001E_×ð?2~Ü+@×ð?Ñ_x0015_æ_x001B_Bò?"Z_x0008__x001B_õò?ºÅt_x001E_÷?öð&amp;Î¶_x001E_ò?_x0006_k&lt;üð?h_9Óù_x0002_ñ?`'h_x000B_¥#ñ?_x000D_1¯ ¤ó?~¨¢	_x001D_Yò?¶ÎsDzñ?_x0004_JÕ_x0012__x000C_Ìñ?N_x0007_|åtñ?¢_x000C_=vñ?[Å_x0001__x0002_õò?_x001A_l_x0007_q¢»ò?Zç_x0007_¨Wzñ?Jôõ?ñ_x0017__x0011_Hnð?[Z_x0001_*1ñ?¸¯_x000B__x0008_«ð?_x000F_ü1Yò?¢&amp;x÷¡`ò?&amp;RL:_x001A__x001D_=Þð?ÓÀßö?_x001B_²óZ-ñ?uæÐ_x0008__x0008_ñ?}R_x000D_ß²ð?N3ï¢Uô?2_x0016__x0016_zÉ¸ò?3_x0011_EÃÆ	ñ?¬³!}Àð?~W_x000D_+\ñ?­¼_x0011_è(ñ?èéæ£¨¤ó?Äô9qn_x0019_ò?º2É&gt;Fñ?4_x0013_©JÌð?2725Àð?õ·_x000D_Úð?%ù»_x001C_ð?ê,_x0005__x0015__x0011__x001E_ñ?Õ¢_x001E_â²ó?_x0001__x0006__x001A__x001A__x0002__x0006__x001A__x001A__x0003__x0006__x001A__x001A__x0004__x0006__x001A__x001A__x0005__x0006__x001A__x001A__x0006__x0006__x001A__x001A__x0007__x0006__x001A__x001A__x0008__x0006__x001A__x001A_	_x0006__x001A__x001A__x001D__x0006__x001A__x001A__x000B__x0006__x001A__x001A__x000C__x0006__x001A__x001A__x000D__x0006__x001A__x001A__x000E__x0006__x001A__x001A__x000F__x0006__x001A__x001A__x0010__x0006__x001A__x001A__x0011__x0006__x001A__x001A__x0012__x0006__x001A__x001A__x0013__x0006__x001A__x001A__x0014__x0006__x001A__x001A__x0015__x0006__x001A__x001A__x0016__x0006__x001A__x001A__x0017__x0006__x001A__x001A__x0018__x0006__x001A__x001A__x0001__x0002__x0019__x0006__x0001__x0001__x001A__x0006__x0001__x0001__x001B__x0006__x0001__x0001__x001C__x0006__x0001__x0001__x001D__x0006__x0001__x0001__x001E__x0006__x0001__x0001__x001F__x0006__x0001__x0001_ _x0006__x0001__x0001_!_x0006__x0001__x0001_"_x0006__x0001__x0001_#_x0006__x0001__x0001_$_x0006__x0001__x0001_%_x0006__x0001__x0001_&amp;_x0006__x0001__x0001_'_x0006__x0001__x0001_(_x0006__x0001__x0001_)_x0006__x0001__x0001_*_x0006__x0001__x0001_+_x0006__x0001__x0001_,_x0006__x0001__x0001_-_x0006__x0001__x0001_._x0006__x0001__x0001_/_x0006__x0001__x0001_0_x0006__x0001__x0001_1_x0006__x0001__x0001_2_x0006__x0001__x0001_3_x0006__x0001__x0001_4_x0006__x0001__x0001_5_x0006__x0001__x0001_6_x0006__x0001__x0001_7_x0006__x0001__x0001_8_x0006__x0001__x0001_9_x0006__x0001__x0001_:_x0006__x0001__x0001_;_x0006__x0001__x0001_&lt;_x0006__x0001__x0001_=_x0006__x0001__x0001_&gt;_x0006__x0001__x0001_?_x0006__x0001__x0001_@_x0006__x0001__x0001_A_x0006__x0001__x0001_B_x0006__x0001__x0001_C_x0006__x0001__x0001_D_x0006__x0001__x0001_E_x0006__x0001__x0001_F_x0006__x0001__x0001_G_x0006__x0001__x0001_H_x0006__x0001__x0001_I_x0006__x0001__x0001_J_x0006__x0001__x0001_K_x0006__x0001__x0001_L_x0006__x0001__x0001_M_x0006__x0001__x0001_N_x0006__x0001__x0001_O_x0006__x0001__x0001_P_x0006__x0001__x0001_Q_x0006__x0001__x0001_R_x0006__x0001__x0001_S_x0006__x0001__x0001_T_x0006__x0001__x0001_U_x0006__x0001__x0001_V_x0006__x0001__x0001_W_x0006__x0001__x0001__x0001__x0002_X_x0006__x0001__x0001_Y_x0006__x0001__x0001_Z_x0006__x0001__x0001_[_x0006__x0001__x0001_\_x0006__x0001__x0001_]_x0006__x0001__x0001_^_x0006__x0001__x0001___x0006__x0001__x0001_`_x0006__x0001__x0001_a_x0006__x0001__x0001_b_x0006__x0001__x0001_c_x0006__x0001__x0001_d_x0006__x0001__x0001_e_x0006__x0001__x0001_f_x0006__x0001__x0001_g_x0006__x0001__x0001_h_x0006__x0001__x0001_i_x0006__x0001__x0001_j_x0006__x0001__x0001_k_x0006__x0001__x0001_l_x0006__x0001__x0001_m_x0006__x0001__x0001_n_x0006__x0001__x0001_o_x0006__x0001__x0001_p_x0006__x0001__x0001_q_x0006__x0001__x0001_r_x0006__x0001__x0001_s_x0006__x0001__x0001_t_x0006__x0001__x0001_u_x0006__x0001__x0001_v_x0006__x0001__x0001_w_x0006__x0001__x0001_y_x0006__x0001__x0001_ýÿÿÿz_x0006__x0001__x0001_{_x0006__x0001__x0001_|_x0006__x0001__x0001_}_x0006__x0001__x0001_~_x0006__x0001__x0001__x0006__x0001__x0001__x0006__x0001__x0001_.£¿.ñ?å²¯s¢z÷?_x0019_Ì7að?Ê_x0002_:ÝM©ð?òe¢'îð?FÇ9\JIò?¿¼9hlCò?_x0008_½ªÛð?·ÿ3-sâð?¶ø_x001B_îR_x0012_ñ?î/0:¦ð?_x0001__x0002_£Mh\y¿ð?@d_x001B_i_x0005_ó?þíÒ£þDð?»ìÛµò?þ¯ÙNÎ_x0013_ò?À!zåqGô?z_x0015_ú½Ùö?_x000F_È(¬_x001A_ñ?Ð¨Ùñ?¶|)_x0008_Ññ?£&gt;Z_x0010__x0017__x0016_ñ?(2ê2&amp;ñ?àÀø×ð?¹n¼~Þgñ?eF-&amp;Õ©ñ?Ø_x0013_¸Vú+ò?÷_ãð?7ÃcwM¥ð?à(Ëp_x0005_¾ð?fÎë±ÏJð?4_x0012__x000C__x001F_®ð?|8)	Uð?n¸ø$7ið?_x000E_R_x001C__x0012_­ð?^½7=êð?Ð÷£V(ñ?òôó_x0002_	çð?_x0005_ÜÖ}¦ð?hÖ?äX3ñ?Ê_x000C_A_x0005_ô?£Àª³Tð?Üñ5s_x0001__x0002_­rð?X[_x001C_*+ñ?z_x0004_+_x000B_ýð?Çå@÷òÈð?Ä@`¹âõ?{$õ£_x000F_ñ?HY((Ûýð?²Iú³®Àò?~r_x001B_EXIð?Ï6M_x0008_Ñ_x001A_ñ?WÕ_x0003_Esrô?ï¡ð?_x0004_%}Tªñ?rí`Ugò??­|eÂò?_x000B__x0010_ÐÆ_x000B_õ?jßõuLð?à§×bñýñ?G¤­¨ð?.9Nåù»ò?¬B?Ù&amp;ó?ý»_x0014_A&amp;¬ö?lb_x0004_,x8ð?È_x001F_#ñ?&lt;-¸@ñ?J8RËXEñ?ú¬'[Ñð?´8$^a|ð?_x0018_¬	M=ð?néÿ@û_x0018_ð?ÖP¹P:ð?v»OpÎ2ñ?_x0001__x0003__x0014_~syáñ?÷®±þó_x0006_ô?Ísüÿ1_x001D_ò? &lt;¡ìêð?¡EÖ_x0008_½_x001A_ò?ÛÎ Ï_x0012_ñ?r@¯ÿð?6Ð¹ôi·ð?Ù8ÿ_x0011_ð?ûâÃP\Mð?!ð_x0001_føÜð?_x0010__x000E_Â_x001C_êDð?Á ÒÈPð?O§¯ðØSñ?iÏ#ÒMò?Ò_x001F_Ð_x0001__x0005_ñ?LiùÅ_x0015_íð?é¯EPÇùò?ºTæ¾Éñ?É&amp;Tq¹ð?Í3Ú³®ô?9öl_x0016_Y¯ð?&lt;ÛþÝ3ð?bfîÕ]_x0001_ñ?ñã_x0005_á´Wô?+9G-LÄð?^×6ñ?®ñåÜÙ"ñ?d}÷_x0002_jñ?Å/Õ½uð?H*3#Uñ??W?b_x0003__x0005_þð?fÀH_x000E__x0014_ð?ã1s_x000E_zXð?¾f_x0002_BÅñ?l¥_x0004__x0018_ó?åsívÌÀð?ËZÕ#=ñ?Îê¶¤¤¡ò?Aä_x0017_Ñð?w÷xùÑ§ñ?BàäwÚó?öÅ9ÀÕàð?JP.úù^÷?_x0014_ÎXs_x0004_bð?à$[x°cñ?_x0001_?Oownð?u_x001B_­~7Nò?°_x001C__x0007__x0007_ó?8_x000E_þ;Xð?æ	é[ò?&gt;A{[Ü¯ñ?_x001C_óý_x0012__x0004_äð? w÷4fð?ó_x0003_^©mñ?Ü÷ûüeð?±¯_x0001_%É_x0008_ñ?_x000E_	Fþ4Òð?L*OHÿGø?:Ã_x001C_ý9Ûð?Íîµò?tí¤#_x0005_ô?n_x000E__x0018_&gt;p_x000C_ñ?_x0004__x0005_b|6Úãò?ögÊ:äçð?_x0001_*×_x0007__x0002_ýñ?6Õ¹ýð?Ú¸µ¬¯­ð?ÝÄJêãeñ?_x0014_t¢_x000F_ó?ßûæò«,ò?ä_x000F_ùü=ð?ò¢D_x0019_añ?Úó¹ãð?Ó)%_x0015_&gt;ò?_x0013_a&amp;Vèð?_x001D_fÿ¹ð?ºôï_x0018_¦Õñ?ËÑøÝó³ð?G©åDÊ!ó?ºGMÝüð?;²9_x001F_!§ñ?¾¸_x000F_à©pò?PQ^Jñ?_x000B_jÕÔ´ð?Ì_x001B_(×þò?_x001E_Ý­ÔWlñ?_x001A_à_x001C_¹1ðñ?!c*/¥ð?ÌÞ]±Q°ð?ý7_x0008_±_x0003_ñ?_x000C_9îÃÜð?&lt;Â}à_x001C_Äó?ñ_x0001_¿HE`ð?&lt;P~_x0001__x0002__x0001_jð? ÃmxÑòò?íÏÎ§Pð?JGIóVñ?7Ì&amp;Î?,ð?¯° ñÊ|ð?¨_x000D_&amp;ð?ÈÊ/N_Oð?ï/_x0012_â,ð?_x0006_º	_x0007_ð?NÝQnà%ò?Nñnsað?öýIwoð?&gt;Ê&lt;LÝ­ñ?½¤¬À±ó?T¸·_x000B_ñ?ùqÏ÷$ò?D@J¼*Êñ?cß½2Òñ?_x000B_4_x0012_¶ xñ?_x0017_±ymò?_x0003_j_x000D_âH_x001E_ô?áÈÍZÚñ?Ð¶_ßI÷?6Î?}ì.ñ?Ï¾Ðbô?_x0002_^Gô¶ð?GN¤H_x001E_²ñ?þøjç¢ð?ÕSLxæñ?_x001E_YÔPXxó?{;a_x000B_×|ð?_x0001__x0002__x0019_® &lt;_x0003_ô?³÷_x0017_8p[ð?©¦Ýðð?L_x0003_âC²ñ?¬¼Ë_x001D_ºFó?ß_x0011_òSoð?pôç_x001D_Ó¥ð?zÑ´­ò?_x0019_S`ë'ò?²ÝÏ¶«¾ð? hFot_x0012_ñ?Ö6_x0013_d0ð?å³L_x0014_ñ?Ú4týð?ÿ4ãa(ñ?¿³,0 9ð?ÅMoî¦ñ?_x0019_ùI_x0001_Zð?T_x000B_¸Ewð?£Eoü¿Uó?»_x0011_ÃTéð?w$Ob!ò?GÑ¡íhð?@¬=È'ð?0?_x0019_ _x000C_Dô?KuýJ)ñ?_x000E_´í·_x0018_Hô?~_x0012_äðð?qì1_x0006_¦ò?i.Añ?Ì9ü~émü?O_x000B__x0001__x0003_§½ð?5ãtÕ&gt;ð?N´§Í_x0001_çð?_x0014_zvð?_x0001_¾rud^ð?­¤]4!ñ?½*Kò?bò×Àó?ýHÍn¶&lt;ñ?WB6_x0016_ò?xk_x0002_-Fð?_x0004_ñ 7_x0004_ð?T|¥ó)ð?gUåäð?¢4ycmÜñ?V`JJ@&lt;ñ?û$WÃ¾jó?CØøóxð?_x0004_{ói°©ñ?6Óÿípð?ÐÕz;Ò8ò?_x0001_$õ_x001D_lð?_x0004_!_x001F_CT1ð?Üw_x001D_ôYPð?"¨$AMäð?båïc=ò?E¨i£ò?t+_x001C_s¦[ð?Jý«20ó?Ã8·æLð?§G×-ð?v#Jò?_x0003_	×z58Î&gt;ð?qÕ_x0017__x0015_wñ?ÛM%Ófxñ?x"iÐò?9Ò_x001A_?Ûð?¿l×_x0007_(Äð?e/+éð?¶ð	M_x000D_ò?k*Û¥ð?)_x0003_å/A_x0016_ó?#¸_x0006_i¡_x0008_ò?_x0017_p_x0002_K§hò?UR_ÏÃãô?­ÍÏ_x0017_»/ñ?}z»ycð?ö@?éQñò?9n&gt;¿_x0014_nð?_x000F_Øìññ?*8Pí_x0004_¾ñ?Û_x000F_6q÷?òsoEóÇö?Y.Þ¤Qð?þ_x0017_§Ô6ñ?¼Ó+ð¦§ð?l³Ë~ò?_x001C__x0003_]9:Úð?¢|_x0017_¥ëVñ?ûXýð?[7ñ_x0005_º_x0013_ó?§¦÷Ü_x0001_ñ?Î_x000E_Mò?³JÇÊ_x0001__x0005_3)ñ?§q×ºÍJñ?5a&gt;6ªò?À°(·ÉTð?R2G_x0019_Xñ?Ù__x000C_5R_x0008_ñ?@ª\pô?¿FHÇñ?yü%f·_x0005_ò?Î%Ø_x0013_¦ð?T(ßïð?'°_x0002_^Ëð?e;¤N® ð?À¸ï_x0007_È×ñ?xÄSéÚ¥ô?a_x0011_ÌLð?ÿ_x0010_Ak-ð?á¿OGIð?û_x0003_J]Ðkð?¢¨Ø4_x001F_ñ?¸öã_x0014_8ñ?ÕÐÿºÑMð?È_x0018_roóñ?l ._x0017_ð?_x0004_©x|'Fò?_x0010_2nÞó?ù×Wîð?_x0007_'§_x0015_¹ó?"&lt;[_x0015_{ñ?îBC_x001A_ñ?\_x000C_(é@ð?¢C¦RóÎð?_x0002__x0003_$°_x0006_Xj{ð?KÍW_x0005_ò?Â_x0008_VXò?àõº®ð?n¼´¡6ð?åòwbµgð?ã^_x0011_¡)±ð?ºLèÕÌò?ê« 	søð?Æ)»Á/ñ?×_x0001_ ²ð?Ë:à%9Ûñ?N6a-.ð?!d_x001E_û_x001D__x0014_ñ?BÄ£_x001B_íò?rÐ'ñ?_x0002_¥ üJñ?ö¤G_x0014_ ð?_x0008_¼Ë­Îoñ?¦C¥lI^ð?í¨_x001D__x0001_¶÷?*ïêõâð?Zæïeið?ä¢B_x000B_àñ?ûº&lt;Z¤ñ?_x001F_\1éáð?ÒÆ&amp;l~ð?!*Ñ\]hñ?_¥&lt;Èáð?_x0019_rYå· ò?YÞÍ)ñ?"ªJ¸_x0001__x0005_£*ñ?téÑèöÏð?:5oð?»8_x0003_2_x0014_lñ?¤Òa_x0008_5øð?ýSä_x000E_ñ?_x0005_ö_x0018_ãK_x0004_ò?AÎÁì_x000B_òð?ÌH1ëñ­ð?ìh|dþ|ñ?7/ûñ?Æâç1_x0004_&amp;ð?£.u{º ó?º¥Jb_x0018__x0012_ñ?!¶U@bð?Ü­-¦ôèñ?Ì;Ð&lt;að?°½_x0017_&gt;Hð?=VÌE®ð?ÝÞr ò?wi_x000C_Eâð?ð_x000B_*Þ_x0014_ñ?_x0002_ bÚ9uð?îðO)_x0007_¸ð?¢	°¢_x0006_ñ?ü&gt;%×á5ò?JñÓqËIð?_x000E_M`ïxð?£j_x000E_&amp;_x0005_ñ?*+LÑËñ?9h\¥Ùð?A¦÷;®ð?_x0002__x0003__x001D_%k_x000C_£ð?¹5`Î5ñ?N¼ì»ð?Êv_x0002_\vð?ÅÐþ/_x000E_Çð?Ûjô ð?Ä«÷Sº¥ñ?ÌèiÕ_x0002_Jð?(½3)9»ò?_x0002_h:|gæð?Q Ð.Àñ?èÁ­ÚÚYð?ycRÒO¼ð?_x0019_Ò)QÙð?G×/;Îñ?Å_x001B_)ñ?&amp;ã{Ç©_x001D_ñ?yã_x000C_	neó?b_|_x0010_BÀð?áe_x0016_Ë"hñ?q_x0015_Z¦xQð?Tæ»å±ð?äwWH gò?;ãJê°Jð?xzJÊÅñ?*ûó·Kñ?ô6z"_x000C_ô?¤os_x001D_¬¦ô?ºcË³ò?S×Ç_x0001_ëð?JoÐÝ§ù?VÅä_x000D__x0001__x0002_^ð?üJÈð?|%_x0012_zð?_x0019__x0004_¶×ð?w.ÕÛÃñ?¬PºÏsð?Þ-p·]ºõ?_x0015_]_x0010_}ð?©¦¹4P+ñ?;W[øäÓð?¹NØÀK_x0007_ñ?Ç÷_x000B_tÑñ?1_x0003_¦_x0008_mð?Ã´é6ò?í¾&lt;cÖó?_x001A_ç,'Ið?_x0016_tX_x0012_ûó?_x000C_Â?FDò?H@¤Î°¿ñ?y¹_tRWð?»fªóQð?Úð_x001E_¨_x0017_{ð?EªKÓAð?_x0010_DLEÁÿð?_x0008_n¹Íwüð?\¢_x001F_	 Çð?÷ÂyS¤¯ñ?)Fd _x000B_ðñ?óONÁÔ_x0002_ñ?âAü_x0004_4®ñ?36´nBð?ÚLO\:ñ?_x0001__x0003_!üå¡n¾ò?¥®ýÕ_x0017_ò?I¼¬ÿÔñ?Mdñ?ó_x0008_´_x001F_ið?B_x0018_6Xàñ?mD_x0013_#_x0006_ò?9ÿìmò?¶m©,_x0008_ò? T{·"ô?½Xz"&gt;ñ?Ù9Õþeñ?a¤)ÊC_x0018_ð? ÃfZð?_x0006_õæ²f_x0001_ñ?ëÐCø©ôñ?³ÒYô´ð?é(5_x001A_ñ?RøÊ_x0015_ò?¹W-_x0007__x0019_ð?OTµ|ñ£ð?æ©ìº­ó?Wïj¹¯ð?Gt_x0002__x0015_Sð?Ã§é½O[ò?¥Gø9ð?Á­Àà\ð?Ââ¡Wò?å_x0013_ã`ð?:ìR0Íñ?ä_x0019_Túíð?ÌB¤_x0004__x0007_ÚÆð?_x000B_CBÎ4ñ?fä/~âûð?_x0001_÷th_x0018_±ñ?è)43T¾ð?_x001A_&gt;ï_x0003_uð?¤f_É,_x0003_ó?Ôøù`«±ð?MCî°ãð?n¶ÿ¶O¶ó?IðMUûÚñ?Â_x0012_sOð?_x001E_mHOÇ£ð?_x0007_¾_x0015_M_x0019_Ìð?ægÀÈò?-J9±T%ñ?Õ_x0008_0Æ&gt;4ñ?È_x0003_}ö_x001F_Úð?#¶_x0005_3Bñ?á_x0006_Zt'Íð?ó_x0019_í×Êñ?þ'_x001A_Ù·_x000D_ô?k(kÓîð?²õ_x000D_¾öØð?½±¿u¢ò?Cÿ÷nNó?_x0003_ÍËÉ7ò?'¢ø0¾"ò?8£W\_x0011_Ýñ?yâzëñ?¥:}_x0002_ð?u'ÏEVð?_x0001__x0002_±RXª@ ð?Üîwm×ð?*» ¦ _x0005_ñ?}._x0018_t#ñ?mÆ9¤_x0007_®ð?o1Bukô?íOzÔÔ_x001B_ó?Âü__x001E_=µð?dD[±*Qò?á;é]dÖð?­we»äñ? òx_/ñ?S×9X_x001A_ð?óá_x001D_Áß!ñ?4_x001D_ï±ð?Ò~e_x001D_ò?4_x0010__x0008_3·©ð?;§e±_x000B_µð?^&amp;iMãð?fÚ¼Çð?·_x0006_6à1ñ?S®_x0017_¡»ð?_x000B_i&lt;õuñ?­¿Ïæý&amp;ñ?ü0ÙE_x0003_ñ?_x0018_V4éò?Þ»¿1;õñ?è¤H_x001B_ð?°[ÆrÃõ?&gt;­OPËKñ?#·¤è_x001C_^ð?jºk_x0002__x0003_Ñçð?ç_x0010_ròð?Q#Z§Ïò?ÀÌ¯±ýûñ?·öÏSGñ?ûqÒ.ð?gàºt£ð?Ä_x0015_ñ?}_x0007_"ÌúØñ?@n,__x0012_Mó?_x0011_¹Ã¢*:ð?_x0002_1ó#§ð?	¾\&amp;&amp;ëò?_x000B_é_ô?_x000B_¤Zk_x000B_Ðñ?_x001A_HÊ³ð?_x0004_Î[_x001F_Øð?£DÓtîð?àaÚ=Ä _x0001_@_x001A_ôíKYYð?¼ÃN~²ó?£×¶Üðð?æçpüjñ?$_x0013_OÔl ð?_x0018_-íf¢ñ?[iH¤áð?_x001B_@z_x000B_éð?°÷F¨âñ?/»l±ymð?.ÝT¦DÒõ?/íæð?_x0013_Úûz$ñ?_x0001__x0002_d1'l}ð?_x001E_ÓÔ¬JMñ?Ö]4@ð?G¬Ù_x000E_½Mð?(6¸)[¹ð?^_x0006_CC_x000F_õ?¿3°×_x0016_»ñ?£H«·ð?®Ê±mUÔð?_x0018_mÉ1_x0012_qñ?$_x0007_Ch±ð?òGSnÉð?_x000C_Ù\À_x0004_sð?tÎùà¿ð?	QZXtð?GÿzQ\ð? e&gt;ð+"ò?%_x001F_bAäô?_x001B_8xÝò?W%¢CùÛð?GDÞöÖð?áé³&gt;÷?àv$¹ô?I¿3_x0002_9ýò?:Ë#XRð?Õ&gt;i¢%¾ð?¬_x0016__x000C_`¡ð?\_x0015_8|wô?_x0002_¿n7X_x001C_ñ?¡_x0017_ú¨Nð?%oR^_ð?è_x001B_&gt;y_x0003__x0005_Å¬ð?;Ó_x001D__x0005_kÈð?Cä_x0001_R÷ð?ÛW_x0003__x0007_ó?Ùý¥q&amp;ñ?²;9Põð?Ç5Öð?Õ+(_x001E_àñ?8_x000F_ÒC×»ð?ÞºÑàò?qX ÆPmð?úLë_x0010_ð?y´$_x0010_ñ?}_x001E_MÏeð?@_x0016_ã_¾zð?%(¨¡|Tñ?_x0019_j_x0008_§ìð?DÓ±m_x0004_	ó?9\ÿ5Ôyñ?¼{êLÍÏð? ¡E÷1_x001E_ñ?Ú_x0013_¹3Æñ?_x0008_ÏÃ(4ñ?,ÒÂÇî¬ô?îSXù¼Ìñ?RÆLOÿó?_x0002_$ÖXó?ø,tËºð?£Ñr_x0008_ï&lt;ó?G_P®Wñ?ý_x0006_F®0ñ?_x001A_ê§Kð?_x0001__x0005_°_x001A_.ß¼ð?,_x0006_·õo&lt;ô?,àÒ_x0012_øÐð?Ãå_x001B_1Í_x001F_ñ?M_x0007_}Ù/-ô?_x001D_8»Êûõ?&gt;éÌ_x0016__x0002_ñ?ñ_x0004_2õäð?ÛÆ*h ñ?ö,Ä.ª¡ð?0}Ê¢bó?;SçÌ)[ñ?$qJ¾ºð?_x001E_)»_x0013_Ïñ?Þ_x000E_S«ó?»tá@8ð?ç÷øªï,ñ?Èv²ùëð?&lt;Ó1ZDUð?_x0008_Òfê ßð?Þ_x0003_ÔLÛ¿ð?I%§\ò?Ò\PN!dð?^_Sw4ñ?uÔ#ÈNpð?D?¸t ð? â_x000F_Hbéð?þ÷1R[ö?p­ö¨Mßð?9Î)¤Cñ?í_x001C_@ì_x0006__x000B_ñ?«¾Î1_x0007_	1¶ð?iÏ¬r¿ð?_x001D_Ï¯ÿ:yñ?¤_x0015_ÙýÖð?Ù¢ð?u_x0003_º¡ð?¨_x0004_@Øcñ?¶ýÞ²Ið?¥_x0015_b@,ñ?¬Hÿ ßð?ky¸_x0007_?ñ?Ê_x0006_«Á_x0001_ù? Ù_x000E_]Ïñ?#^_x0004_vñ?__x0006_¶Å_x0010_ð?ýÎù_x0005__x001B_ñ?_x0010_ôÏÌ²~ð?,Ù_x0008_¼_x0016_ñ?Böb$©ô?ÏüÌF|ð?:­a9_x000C_­ð?¡_x0002__x0011__x0001_¸ó?ß0O_x001A_Ëð?ÐØk_x0002_wTð?wj_x000C_ÌJ&amp;ð?à_x0017_¸®@ñ?_x001A_ÝÆ_x0017_ñ?¿\$ÔÜ_x001A_ð?ªÿ=S¶Añ?,xà_x000E_iÃñ?0S_x0004_9Uyñ?Û×_x000B_.Zð?</t>
  </si>
  <si>
    <t>9c13f71f00da5defb68d9be982c0d216_x0004__x0005_¬Ô»D_x0013_ó?_x0015_²¸_x0014_Ûôó?ÔÙóVì_x000E_ó?hsFð?Um~ßw_x0001_ñ?¿P_x0004__x000F_ò?µ³q_x0004_ñ?¡Ã$_x001F_bð?sZÓ_x0016_Ø_x0011_ñ?î{{UUgð?'{Ù¬_x000F_Üñ?åre.	ñ?fôI1:~ñ?MÖxãáð?@	iKýñ?~)ã [Að?F2Ï´c/ó?ÆCÿÊ`®ð?_x0002__x0002__x001A_2æñ?ew_x001E_$ðð?1^ÿ|A:ò?_x0008_®°ið?)l%©¼ð?q¥TØò?G&amp;Ñp¿ò?,rô-ËÌò?M{Åÿî~ð?àw¯¦Nñ?Ûd_x0005_ÕÞ~ò?"¤&amp;ð?¦ãlÓÆrð?û_x0003_òü_x0003__x0004__x0012_©ð?#&lt;t¬,÷?!#¤U, ð?´íæJ_x0014_ñ?_x0015_GsgÉRð?æc_x0014_Ü*gñ?,0ÑTÔìð?×ãÈ	&lt;ñ?zçÔ¹7ò?ÿj)ï_ð?M_x0014_&amp;çò?7Î,kð?_x0001__x001E_io§ð?È8wpÀð?_x0007_ÿ]ýº¶ð?L_x000B_ëþ`ð?3!ÏÆ;ÿð?: _x0016__x0013__x0017_ñ?®ç|¢Sð?_x0016_æøB*éð?¾5Y:««ð?ÁOqÀað?W_x001E_p»)|ð?&gt;îNL&gt;&gt;ð?ÑMÿ¨Mhð?&lt;Ë?_x001E_g:ð?;Á=Ý_x0002_«ñ?2~0_x0005_1ñ?'_x001B_×Êñ3ñ?eU¸ýyèð?®KòÕ_x001A_ñ?¯¹¾Úð?_x0001__x0004_2,9ßF×ð?¾Tu RÁð?Ý³Ä©ñåð?_x0015_'û_x0016_î_x0002_ñ?;-\_x001B_Gð?0(ílPò?1$/bÂ&amp;ô?²_x001A_ÃÁÓò?gü_x0014_«Tæð?Ãim3cLð?Ñ¹{îÕñ?¯zµ1ð?ÒH,.Øñ?v¢¡£	ò?Ì_x0010_¢}Bñ?G_x0001_ü__ñ?s=üÏ#ó?¢: H÷?_Ì ¢ò?ô_x0019__x001E_8_x0003_-ñ?¿¹_x0015_!Bð?ò&amp;_x001C_['ø?`mª_x0001_ò?ÇM_x001E_ºqñ?þWÄ_x0016__x0005_pð?_x0016_Ôl_x0005__x000F_ñ?0¢_x0007_Lô?¦Wcíòñ?úiv]ñ?î¦¢³Nð?,jc4ôjð?N]_x000B__x0004__x0005_÷Ró?pM§]_x0001_&lt;ð?ylÈ\§Eð?g_x001C_Ñ_x0014_=Qð?8ÁäÜ_x001C_ñ?à&gt;õC_x0007__x000D_ñ?oÚ¯Í&lt;ò?M5!G\ñð?I©ïo½ñ?L·²ÊNBñ?æ?Îy,_x0001_ñ?_x0017_»ïÝºð?D1_x000B_÷V ò?_x001E_½Ö¸~_x0006_ñ?-o_cËÈð?_x0003_è2·Ólñ?Æ\­EP_x0016_ò?_x0002__x0012_PÆ°ð?°p"Tbð?äÿÅò?_x0014__x0004_ç2°_x001C_ñ?B.±»Êñ? õ¸&lt;ò?_x0011_Â¥Lñ?¹xóü`ñ?Ö¹Ù=Fð?Æ&gt;,H¸«ð?_x0010_}Z¥¼ð?G_x0016_)}ã_x0002_ñ?u_x0012_ÅÛ=ð?êÉmFñ?_x0007_{ûñ?_x0001__x0006_ê_x0003_ÜÈµíô?¿#_x0019__x000D_BPñ?MÇ	h@/ò?_x000F_Î üh(ñ?_x0011_Ã+»'Èð?C&lt;pÓÛañ?Û-;Èð?_x0017__x0003_GÏ_x0015_ñ?:_x0015_\¢_x0011_ó?VI!kñ?îu_x0005__x0005_còö?n¬¨Bð?Õß¹Wgæó?%y_x001B_&lt;Jñ?KdðQ²·õ?»ß§deÐñ?_x000B_UÇ¤ð?7ä_x0002_\Nñ?±ôg¹Kð?_x0008__x001A_º·_x001E_Ùñ?Î£ÍIÊð?_x001F_ÂSYTð?_x0011_ÝÒ÷÷ð?v~qú_x0005_ó?NPQ&gt;iñ?UCL_x000B_zð?×azð«÷ô?1ÜX_x0002_"[ð?.ï6Ë lð?½w[â_x001F_&lt;ñ?ô¿»óôñ?òÏ_x0004__x0011__x0006__x0007_Ôêñ?½Úak[ð?7Ý_x001B_®²_x0006_ó?OnÉ¶Âð?{õþ	dð?	0Ó]W_x0004_ñ?Kc_x001E_eö:ñ?±_x0001__x0007_õØIñ?÷²i7_x0018_ð?É6Kß¬Òð?	_x0002_AÏ+qð?Æ35¤ð?ý{îNNuñ?.ßcê^ô?`¹q²ñ?´¨_x0004_²s8ñ?ÝøÙìò?þ·³£ Éð?_x001A_1¤añ?Â_x0014_:_x0012_;ñ?QS}[Íô?±X&amp;ºÔñ?bY=wñ?©¾ýRåð?çé_x0003__x0004__x0002_ñ?_x001E_§ÒKÀõð?}¾k_x0004_	÷ð?Í¬*å.ó?«R&amp;®ð?[øCfìÁð?U÷_x0005_Ý¿ñ?#Ïh[_x0016_ñ?_x0002__x0003_%_x0011_RÇ;Ðð?Þ-¤nÐöð?ÞîMé_x0008_Áð?_x001E_ê_x0016_Noò?_x0018_Ù×ìï¬ò?_x000D_pP_S&lt;ò?¬ÐõJ:Ãð?l=!º72ð?_x0016_õ_x000F_!vð?8`Á#97ð?õ§_x0011_¤wCñ?pá%Ò%ìð?K]H©¥)ð?zJü&amp;ßÄò?_x0001_-vóâÀð?î¶«_x001C_¢\ð?7Vr_x0008_pñ?d4ß÷!ñ?q_x0016_b_x000E_vð?[þ_x000F_®"Úò?PO»_x0001_øÓð?dPôxc¤ð?_x001F_Bjåwð?ÂQ¨KN°ñ?°!Ý|20ò?y.FNñ?o}0að?}ÝK+zó?Õl©¶_x0008__x0007_ñ?¿¾0Çõð?±fK=8\ð?Ô[¶R_x0001__x0003_mwð?ÿhHéìò?ipX]Áð?0Åm¬ÿð?í¨÷ôóQó?âFÞ±±õ?â²srM[ð?_x0006_-ôäÇ8ó?[=½ð_x0011_ô?ThÂ×f¡ñ?Þk)÷_x0003_Nð?©:_x0001__x0001_½ð?Öb_x000D_FËð?__x000D_Éð?_x0003__x0013_ú¾«óñ?°áª_x001B_3ñ?'³&lt;rô?_x0004_H8êXüð?3_x0003_C@_x0004_ñ?å\!9jð?H_x0013__x0017_jñ? xÕ|øÇð?_x0008_´úÙCð?j_x001D_rjDñ?;me^9@ó?túñ6Ðæô?u__x0010_Êîñ?¿_x000B_G8_x0002_vð?´æ4_x000E_ 'ð?uaP?©~ó?øl_x0003_éUôð?\£À¹8=ù?_x0003__x0004_4£Ø_x0001_¶ñ?Ìm#còñ?±_x000B_sõjò?W]:K_x0001_Õ÷?y5Eø&gt;Qð?_x001C_c_x001F_vô?4Ñ±§_x0008_ð?ázæEßñ?åÃ¥èð?°§Ñ¢âZð?ø8_x000F_S_x000B_ñ?°mì¨Pñ?iMR=\_x0002_ó?_x001E_sçÌ­ð?7ñYð?(¢\I{Ýð?¶_x0004_{YæOð?«_x0006_®|þ&lt;ð?¼Àñð?}ûj_x0018_{_x001B_õ?'­h"9ð?{Í½2&amp;Äñ?ú@_x001E_rsð?ù+¯l_x001E_ñ?8)ä_x001C_ð?_x001E__x0017_ÏHú?FÍ_x000D__x0012_*ñ?î¸oìó?áF/ëPò?K®°Æé@ð?h;«8Ö_x0010_ö?ÓQ_x0001__x0002__x0018_¶ð?_x0016_Ì4_x001F_Ñð?Ãnýñ9Îð?¸_x0004_LÙ_x001C_çñ?'ìOfì#ò?_x0002_BåÚ­ð?Tw(¡XÞ÷?ÛG_x000F_j_x0014_ñð?èÊíòsð?Ê_x0008_7µÚò?_x0017_â¡&amp;$âð?À	mÖ1ñ?ÌfhÙc0ò?Ê"µ9(6ó?_x0011_U4®0_x0008_ñ?øå ·ÉDñ?_x001E_ÅBlJ6ñ?_x0016__Ê¥Êô?#èR.÷?)Y_x001B_äÃ*ñ?Ñ&amp;ÁX_x0008_ò?\ (Éeô?ã¯%{¸_x001D_ñ?_x0003_AßÄnñ?=¬îhlàð?ðõ['Yºð?V_x0012_!ÒºGò?ðõ_x000D_l5oð?Ú¼«Ù¯fò?QS$ºô?Ô?±_x0005_Iò?{u_x0012_Að?_x0007__x0008_MFþËx_ý?7­_x001A__x0002_2Sð?kà'i\Sð?_x001E_8nù_x0010_ó?06ª­j]ð?CCl ¹Áð?_x000C_zuò?^«|oá_x000B_ñ?ïÿ#ÖDð?ÌÃîd_x001C_­ð?9ß¬åÄVñ?ÅE¾Ïñ?ò_x0004__x0007_Ã¼(ù?î_x0001__x001F_µXð?_x000D_¾*ÿýó?Éï[jò?_x0006_Á_x0007_Vñ?æ_x0003_hÅyð?_kØïñ?Ío_x0017__x001E_ñ?ðS_x001A_+³zñ?ÃÇ_x001D_`ñ?º_Çl|2ð?¸ÙÁË¤êð?yÌ¿u0ð?èð /2÷?ÚÙi_x001F_|ð?ð_x0001_dÿpñ?\À_x0005_ý¥ð?_x000E_ÔÐ~_x000C_wð?Üêùß_x0002_Ìð?à53Z_x0007__x0008__x0017_Îô?hö_x0004_g_x0003_¬ò?³çåÜÜXñ?·&lt;¨½ô?_x0006_E(	eñ?ÆÂ§_x001D_ $ñ?ÓºØç(Uñ?ö]ÉY|¶ð?&lt;Mo@©ô?/ñã'ð?zÒfJ¤Yñ?iÛ_x0015_ñ?àÎÙûy_x001B_ñ?Èà?®¾ñ?i_x0002__x001C_»5Mð?Î¯¬ÈkSð?-ûx\µñ?´V^÷r~ñ?7ö¿_x0015__x000C_»ð?!ãèâõó?_x0005_ù°¥wñ?ÐDÒ_x0007_HËñ?_x0006__x0010__x0010_l_x0005_:ñ?_x0001_öïóñð?_x001C_·,=í&lt;ð?ç_x001A_À_x001F__x0014_ò?0¥p_x0004_ñ?êÁ~iñ?oO1¸&lt;ð?Íú_x0005_&amp;Yð?cÊû_x0016_cð?_x0006_»¯/Èò?_x0002__x0003_R_x001D_ñ8àHñ?Ð2__x0008_¢ð?uªüÍFù?_x0008__x0015_1_x001D_´ñ? }¿¯-ò?~¯L$ó?M_x001F_»·ð?¬_x0003_?QL_x0015_ñ?yGË4vDð?Ï§!ð?«$R"h1ð?L"æ8íäð?GÉÆ_x001C_ð?íÉèL[Yñ?OnI³í_x000B_ó?é _x0011_Ü¼Uö?D¬4E®ð?!kû±µñ?¤_x0007_µR_x001E_ñ?0¥9=£ð?ØY_x0014_"ñ?$_x000C_2r¦Ló?_x000C_*®j¶ð?Þ_x0008__x0001_¦ó?ë0÷.÷Àð?rX÷\(6ñ?o`®¢yð?_x0013__x0014__x0005_gç'ó?átC_x0006_õ?Ë _x0010_¢±ñ?!_x0019_qË_x0011__x0019_ñ?h_x0012_«á_x0003__x0006_Á_ð?_x0001_©é$4ô?îWo®µ®ñ?ÚÞ*Øörð?&lt;Ýï_x001D_û_x0005_ò?B_x001F__x0017_!¨±ð?¤´_x001C_jEÍð?ëmâ|ð?¼|Í_x0001_Øvò?¸_x0003__x0010__x0019_Ñáñ?\_x0005_C¦ið?@_x0007_^/X.ð?Ô¸´DûAó?_x0001_æíÈ Kð?­R4÷ð?ªÙFM¬_x0002_ñ?íø_x0018_sPùð?_x000D_e^9_x000F_rð?ê	4Ru_x0016_ñ?°Û9õð?×8z"á¥ð?_x001C_ß_x0004_Ð_x0014_ñ?xàã¾^ñ?62½¥´óð?cLÏîð?,cn_x001A_ÊPö?QÐ|³ÜËð?$yTDñ?j_x0018_3[ð?êx+lV¬ñ?ó­r_x0005_­_x0014_ó?nÊÐLÃSð?_x0001__x0002_x&amp;FÄÚð?_x0015__x0001_¼ù5ÿñ?4_x0014_â_x000F_ñ?7«+Lÿõð?´~µPD5ò?_x0004__x000C__x0008_´ú_x001C_ñ?¿ôxuÛñ?ÆF$Hô?â_x0004_Rí.Yò?_x0010_Y%ÇóÂð?#·X_x000B__x0016_ó?rNC,Zbñ?,ªí·«ò?¬7Bl_x001C_wó?_x0017__x0007_Ô_x000C_°Àð?¬&lt;Ñ¦ñ?¨nU&lt;Iñ?ìw£«ð?ÌVw?ð?_x0013_¢`bÙó?¥±8Tð?hñ³îð?¦²À_x0016_Y´ò?_qëI&gt;ó?s-_x0005_*Æð?Ù_x0017_h._x0013_dñ?.&gt;_x0017_ÄÔ!ö?R^Âwm_x0010_ñ?Oj¡_x001E_§ð?^±_x0004_2Ú5ð?G6_x001B_z_x000D_Sð?_x000F_ðè_x0004__x0005__x000E_ó?J×æ·0­ð?«]rd^ñ?&gt; Àañ?^ðìg\ð?_x0010_Ðs&amp;Vð?½ÖÁ§_x000C_ñ?Ü1º5Nð?ä#-µÄñ?y?ÙFÜð?_x0001_·Úûò?sýÁ_x001C__x0012_ð?)Àî_Lð?à)_x001E_Lýîð?_x001D_(JQñ?ò]6M_x0014__x0015_ñ?Î_x0006_á^_x0019_iõ?Î_x000E_x_x0017_âñ?DYSÃY&lt;ö?É¸RØÛð?°Fq_x0008_³ñ?¢º_x000C_yÝBñ?ýÆ_x0003_¿_x001C_ïð?_x0008_	_x000B_7ò?"i_x001F_ËÁ_x0002_ò?Ädù\i[ñ?_x0002_*ÝÇ_x0007_ò?_x0016_õnøaò?k+ý»_x001C_ñ?çÎ@yð?A_x001F__x0006_Íð?_x0001__x001F_ø:8ð?_x0004__x0006_L;1µÞuð?zr~ú¸ð?ö÷ë·!¥ý?·þ;Gâ"÷?¨_x0002_Ç¦Æð?øÒÇÀpð?5Ú.éó?¼fr§ð?Ø[_x0016_ôg_x0015_ñ?gï_x001E_­´_x0013_ô?_x0002_Mµ_x0014_ñ?õ!æIÁ3ñ?ä	{¡Øð?ÔÄ4ñ?vO.&amp;1(ñ?_x001E_Ú§U£ó?çTxð~Hñ?_x000C_Ä îò?â_x0008_ýjÒ_x0001_ñ?l_x0019_ûÑzÙñ?x¤¤Àqó??8dk_x001D_ó?­±Ù*Þvñ?8_x0005_Vã§ëð?$S¶ÆÌ_x001D_ó?- ×Ò3ð?Éc6²Öð?ûÞöµð?ÔFÍÑd&gt;ñ?Ù\J8_x0006_)ð?vª,¿dð?¹_x0003__x000B__x0004__x0007__x0015_Êð?ãàt_x000E_pÑó?í_x0005_½¿ï»ð?;Íêß`öñ?1©`_x0018_að?A_x0002_KÙ°ð?áþÒâëcð?Þâ¨´|ð?ÐËØu£_x0018_ñ?7òÇ2ù+ñ?_x001C_¤Jøâò?ä¯UXÌXð?,£{¨ýÉð?_x001F_ñÓ(ÏLñ?ö£µ _x0011_ñ?E£·Î ð?×òçñ*Ôñ?¯_x001D_±(SÖñ?+_x001D_]¶	Òð?»½_x0006_m|Aò?_x000C__x0017_Ï_x000B_ò?óH_x0001_p@ð?_x000D__x001E_éÃð?(´_x001B_;Éð?b(_x0003_  Øð?ï_x0006_æÉÞSò?êÂCEMwñ?Æ³5Fñfñ?÷2_x001B_¯Î?ò?Ü&gt;âècÂð?¿_x000B_bÿ_x0002_ô?Ù]_x0008_ð?_x0001__x0003__x000B_ªtDîPñ?S/v	ªð?º_x0002_·ðÉâñ?_x0015_å_x001B_æ÷? yôâó?_x0002_Qf_x0010_kÉð?{oQKG_x0010_ô?|ý._x0010_ñ?_x001E_­Íxð?¥âOªíÞð?cnÀZ¦ñ?Ñî_x001E_6ò?_x000D_çsË¹¸ð?&amp;Lj¸Nrñ?Þñqò?_x001C_sR:õ?_x0001_I_x0012_Îð?_x001D_w}W÷ó?µ£Øx_x000D_ò?Õ!_x0007_öñ?ÖûÝìbð?d7!½oúò?Ý_x000E_E_x000D_Ï9ñ?_x000B_l-­³ð?_x001C_J!ßñ?^`_x000F_Ì§,ø?NbÎ0þòñ?\_x000B__x0001_&amp;`ð?Q§Itò?y6§m_x0007_Êò?\Ràìþòð?l1L_x0002__x0006__x0015_}ð?æ_x000E_8UKñ?Fg×þ®0ð?ÏQU_x0007_ò?ñ7Ëe_x0008_¯ð?{°_x0001_ú2Òô?_x0003_sjÕrÅñ?(	ÈÖÀÕð?°µTÌÿñ?V_û Nñ?*È»Û­Yð?Jä`Ü¼_x0004_ñ?&amp;ìñ~_x0011_lö?°#í_x000E__x0012__x001F_ð?´QÎ°wõ?tPJºÔ¤ö?_x0005_&gt;SNOñ?Ñ_x001A_¼_x0001_ôßð?Ð«Óð?±ÁB9Jð?_x0018_Ù_x000C_?0gñ?wOka¢ð?"1ís_x0016_ªð?Ë_x000F_ìÙa¨ñ?_x0005_-'_x001C_ñ?=U:; ó?_x0010_àÕ(_x0017_ó?lïY¹^_x0012_ö?$!t_x0006_Äð?ºçgóOò?Î¨À¡ØÀñ?»Y"áªêð?_x0003__x0005_ó«Cø	!ò?!¤Å¹àCð?_x0001_:á¨0õ?´q_x0003_ætó?_x001A__x0008__x0010_hù@ñ?_x0005_ýâ­¦ð?x"_x001A_×_x0002_(ñ?ü_x0012_»o7ð?_x001F__x001B_òÜVð?ò¹=Î_x000F_ò?Lä_x0016_ÁUð?_x000C_6Røð?bh(/­Þó?ùé5llsð?©lÇ!bð?r(_x0013_©7Àñ?Ø_x000D_A{}Üð?¦_x0004_´Ð"ñ?%}_x001C_rxò?_x0006_@_x001F_¿ãð? »Â¸4Ûò?ô­nBv»ð?à¿äQ@áð?âÊ*s"_x001B_ò?fw&gt;_x0001__x000F_qð?3(õþN8ñ?_x0011_öÌZð?UÔËILÐð?1Q)T_x000F_ñ?£b|çDíñ?É\¯_x0014__x000D_æó?à|Â_x0002__x0004_p{ñ?ö°sqO{ð?_x0001_bÛÈm_x0008_ñ?¨í·p´ð?7_x0011_¹_x0002__x000E__x001F_ñ?]} wE«ñ?²_x001A_ÎO(ð?º¹^+bò?Æ%§^,Hñ?FÍ¦n_x0015_Bò?é_x0017__x0004__x0019_ïñ?H_x0007_b!d!ñ?_x0006_Ð¦að?µ_x000C__x0014_ûÔð?F5%ò?´&gt;é0Y¡ñ?°Ç=_x001E_2§ò?_x001F__x0006__x0016__x0007__x0003_ñ?)M_x001E_­âð?_x0006_PêÉê_x0003_ñ?Ê³7é­ð?M®âgó?.j_x000C__x000D_,ñ?&gt;öJ}ñ?YüÑÊð?Ôo_x0018_"¤nñ?XC_x000D_Yêð?Ùîð_x0004_;ð? ¶_x0013_Uêwñ?åê¼Jõñ?[^É_x001D_5©ð?À_x0010_¢j_x0003_Éñ?_x0007_	.G}v&gt;gð?©_x001B_Fréñ?­}}`þð?_x001D_ Ë_x000C_I_x0005_ò?#W~vVñ?\ÏP_x001D_]+ñ?Ð}µCñ?ö¥ÞÂ¡ñ?©wkk¹_x0017_ñ?,Ã_x000F_^ñ?²_x0003_¸_x0005_ë_x001B_ò?F?ù_x0008_ºò?3	`1ð?_x0002_MÚ_x0019_("ñ? Ê9@ñ?È	ÖDõ_x0001_@_x0004__x0010_öó?Ë Íy_x0018_?ð?5:s=	ü?­_x0007_%¿&gt;ò?JÌÔÐ©ð?wàU}Ë²ð?ª3*2è4ñ?_x000F_]Ô³úuð?kd_x001C_»Ññ?¥1#ú%_x0016_ñ?_x0006_)i}ð?þò0'Éò?t]ì_x0002_ÀBò?c¯øý®ð?ý1ë_x001F_ý_x0012_ò?ýÈ\_x000B__x0002__x0004_'ùð?ø´díîñ?*A¼»ù¡ð?_x000C_^_x0014_Î_x0005__x0005_ò?©¤_x0007_ó0ð?Ö l_x0002_ cö?åÈx-%ñ?E¶ì%ü?²I;#ð?í7_x001E_%Mõ?§Xÿ°Ö_x001E_ó?_x001A_±^ gð?H_x000E_·_x000E_kÄñ?)A/¥ð?_x0008_-kÓûGð?éÜò?¼qe\zfñ?t·ÿ_x0015_ð?{±_x0001_]´;ó?Hd^ð?J¹£ zrð?ÙýîAÊñ?Cä#5ó?ÚxÜU_x0003_ñ?ú]Ò´cð?#ç_x0001_±W¼ñ?Þ_x0018__x000E_ÆÃsñ?1_x0001_Hõ³¯õ?çÔvºð?@_x0011__x0012_ò?Yè_x0003_&lt;Uñ?ë2²¶«ñð?_x0004__x0005__x0002__x000F_¤Ý0ñ?©D~·Wñ?ßK)öð?QQ0¿üð?_x0003_øÒq=ñ?\G_x000D__x001E_Á:ñ?9p.²¬ð?sVDWñ?î¡6|fñ?wõ_x000D_qcKó?÷~­¡Öëð?I_G#Íð?ÏÜ³¥$_x0006_ñ?ÒÂaÐÚø?rÉ_x0005_. Àð?Z_x0001_`x¢	ñ?9_x0007_3Hð?/b_x001B_q~ð?.A]ár÷ñ?ó[çb$ñ?È©ïØR~ð?ê#Õ_x001B_ñ?þ¨_x000F_xÕwö?Á¦;¥n&lt;ð?Ý&amp;ZÇ&gt;ñ?UE_x0013_Jð?Ø¿fð?&gt;á©sð?_x000C_Æ¤ºªð?ûyJÿÝÝð?·QQ}ð?Ù2Æ_x0003__x0007_é)ñ?ÕÍ¾ðt¦ð?ýÏ_x0007_æ7ñ?áOù.×øð?ýt_x0005_ª»tð?9xóf)ð?!¢5ZâRð?_x0016_ñÞ¶±ó?þÐ-	(¨ñ?_x0010_Mí.Lò?Úû±Ûó?_x0002_ö}eé´ð?3©ÌU½ð?©&gt;²·_x001B_¼ó?7æÉØð?Ò8_x0001__x000D_è©ò?³;°kò?`L9_x0002__x0014_Q÷?³jìð=äð?ZMÃÂòð?.Èg$Vò?f£	_x001D_¾ð?ðª¯;_x0014__x0001_õ?_x0008_%67_x0004_Uò?çÂný6ñ?áÀ¦fñ?Â_x001F__x0007__x0019__x0006_úñ?65­*ñ?âJ-ð?L_x0018_RÛ&lt;ñ?¯×¬m,ñ?¨_x0008__x0015_Mð?_x0002__x0003_Ü5ì_x0019_(ö?_x0008_h®a¯ñ?sõ»è­òð?_x0006_æòç_x0002_£ñ?ë×¥ñò?8-S\Ð(ð?X%	D_x0016_°ð?h&lt;&gt;Ìð?òü@Ç	Bñ? ÚÃåÍð?_x0002_Y?Þ _x0013_ñ?ø×[N:ð?._x0006_wZLÁð?O¯ÓÐVò?¨?j_x000E_bò?1÷æð?Á_x0001_CuÙOñ?#à¶Õ(ó?_Ê@f2ñ??PvbÍò?Íþ"Â\ð?áÅz_x0012_ÊÑð?Ù]_x001B_ËÔöñ?_x0008__x001E_±eð?ÅÉ9qÞ¾ó? ­Êâð?iÉÐGHñ?Ö_x000C_¥Dñ?_x000B_Þs_x0006_ñ?18_x0016_ÿññ?_x001D_ï­è;_x0018_ò?T_x000B_&gt;å_x0001__x0004_~½ó?Uuò_x000C_Fð?ûïi¨Ç\ñ?Ü¤:*t}ð?»ió;2§ó?k_x001B_¶°ÍÇð?"µfB©Jò?ÙÉY{Að?Ïÿ_x0003_&amp;óð?\¢3ô_x001C_jð?ÏÍÉHÁ/ò?Ì3_x001F_\¸ð?h»Ú¤=)ò?_x000D_;°_x0007_]ô?w¦_x000C_|uð?`étÆ_x0002_ñ?_x0002_SÀ]åEñ?_x001E__x000D__x001A_ýVMô?â«åù,ô?oR·¼ÿ_x0012_õ?&lt;~®Í~ò?fBÜN=ó?,®% ð?¯ÃÇípÙð?ý£S»Cð?u&lt;_x0011_ql_x001C_ð? _x0001_ôûy+ñ?¡¼_x0001_5`ºð?tÀRUÄ»ð?àp%Ô×ñ?G]~eÙãñ?íãªí+¯ð?_x0003__x0004_^_x0005_o¶L_x000C_ó?p _x0001_äò?_x0010_;Èn­ð?KØ2÷ò?')ô¶ö?g¼ý½¸ñ?J¯ÄÛÞð?~&amp;ì_x0001_ ò?©ã.Û'{ñ?q~åÝÌið?¢z¤ÖÝñ?2kò	Öð?_x0018_Èèô?Ó9$K¤ò?MÊªóMñ?Ï;a¬Òð?=w}À×Éð?°_àê[¾ñ?Ù¿Pîð?f_x0012__x0005_µ§ð?$'Bp_x000F_ñ?_x0016_æ_x0005_=_x001F_yð?&lt;CÏ_x0002_©Gð?ÅhÎÙ0}ð?ñS`Þïð?_x000C_÷W/_x0016_9ñ?X5í7ïò?_x0005_§_x000B_4_x000F_ø?4_x0017__x000B__x0003_"ñ?[Ãdb^Dñ?s_x0007_DÒ÷Yó?½P_x0005__x0001__x0002_à.ð?.èªqð?8ÝÀn&amp;õ?µ¾æõð?æ_x0015_å_x0018_ð?¯¨Mrò?7ZÉþÏeð?¢A2ê¾Tð?Û¦_x001F__x0018_£_x0012_ñ?_x0012_û.ì¥´ñ?_x0001_gî³f)ó?_x0010_rêNð?¢%_x001B_26Oð?Úô?v_x0017_Ëñ?7Æ_x0014_¾T3ð?TÓËâWíñ?M²!Çúªð?¿³)\S]ñ?NÙçàW_x0006_ó?©y*Èî}ñ?_x001E_·ñèóð?_x0018_¡ÚáKð?1_x0002_QÛÃ ñ?ó)ó©Jñ?F_x001C_´¬Hìð?ÂÕ)Roò?õ=­ßÕvð?Q\Ê_x001C_Þùñ?%_x0015_&lt;èÈñ?ê[àÃð?XÔ2Ó%ñ?£8Q0dò?_x0002__x0004_F#Ü³_x0015_ñ?`¢÷¨Ù\ñ?©åBF¬lð?ù_x0003_µ	5ñ?¬Iú^0ð?¶p=tñ?_x001E_ò¸5ñ?v¦Îcð?ç'Z;ñ?p_x0008__x0001_;ð?	_x001E_é]_x0010__x000F_ò?£àò!_x000B__x001A_ñ?wp»­¼õ?P_x001D_Ð¼Æó?_x0011_rd®ÀÃò?xßÐÛû ó?u±üßÙð?æ)_x001D_5Zð?¬Mà"Í_x0012_ò?Ë_x0015_§î[Úð?_x001D_r_x001A_2_x001D_kñ?uA,G-ñ?®Ý_x0011_s(½ð?ñÜäd³}ð?ñV_x000C_çTñ?_x000F_Õ_x0005_§¤÷?(ì¬ìÞ2ð?ü¥_x000E__x000B__x001C_ñ?.åª×_x0007_ô??B[Øó?ãµ_x0011_È_x001C_Éð?äQ_x0002__x0003__x001C_¬ñ?Kå_x001C_cð?Ðþ¹û~ñ?Ú¶_x001F_ðÄùð?.&lt;&lt;óñ?Ký7X|Øð?ã_x0007__x0001_Mð?2E_x000B__x0005_F^ó?B@FÜfñ?6$åVañ?/c¤_x000C_&amp;ñ?iûê_x0018_LÙð?_x000D_a!Ûz'ò?`¸|$3ð?Ú34OgÌñ?q_x0011__x0008__x0006_J4ö?_x0001_/Ü_x000D_Æ_x000C_ò?ð­½ë®ð?½_x000E_¶õCñ?_x0010_)ÿ¿gØò?iL_x0017_áEò?YqP_x001B_¬_x0015_ô?2_x0003_;@ñ?m_x0012__x0002_3ÍGñ?%åùZÞò?j4ý¯uñ?&lt;Äk3ð?ãh2ò_x0015_Añ?_x000F_n£_x0004_úÖò?X_x0003_L_x0006_E_x0002_ò?¤¿ôs»éö?ÌY9Rñ?_x0002__x0003_õ2"uAò?÷_x0011_ú_x000F_Øð?¢È_x0001_&lt;ÎHð?ó	_x0017_ðcð? lS_x001B_ûð?_x001E_Ã±Jóð?Eí-èð?£}Ôô­pñ?á_x001C_\_x0003_ñ?&amp;1°øâð?%Ìy:õ?ïrìvqð?ç¥_x0008_uð?&amp;¿äOééñ?_x0016__x0018_« dÁñ?ºH`tv)ò?_x0001_Ä[®_x0012_ñ?|ì¦`ò?¾7èÂ&amp;5ñ?_x0008__x0010_yÚrð?û_x0010_ö²àð?T_x000B_+ÝE¯ó?÷_x0007__x0004__x000E_.wð?ÛÕÀf²ñ?ûóÂ¾?dñ?kª&amp;¥-ð?©]^ÜQÜñ?¼Ø5Ó0_x001B_ñ?_x000C_ED¿Ëð?À¤xð?Ùs_x001C_×øñ?ãºø_x0002__x0007_Öóð?_x0005_ûºËXçð?_x0004_ p{_x0008_Ýð?[Ã¼"Îð?2_x0012_Q!é_x0006_ò?¨µb {Îò?À&gt;Ãîûø?è=Ñ_x0010_#ð?qðäOð?Ëï»éÑ(ñ?dc__x000D_ò?sª¸|_x000F_ñ?ÇLtEó?éúp_x0016_ð?¦væòWð?&gt;#`É[ñ?²_x0010_ï¯_x0018_=ñ?¤_x0003_É_x001D_2rñ?_x000C_¡·ð?Ó3ÿ«)ð?ñåÁG"0ñ?_x0003_¶1·jWð?àZÎÀyð?VTM¸Ãñ?®ù_x0008_í*ð?µ°6Çuò?	_x001B_ãñ?.'@º._x001F_ò?DÍÖ)Äð?÷ü_x0001_@ùEñ?ÅË¹_x0015__x0018_ð?_x000E__x0014__x0007_Bq\ñ?_x0001__x0003_B_x0010_g_x0015_Ãð?sñbë©ð?A?±Q_x0010_ð?B_x0004_ºtÅ:ñ?TxNTnð?&gt;Pq(DEð?@zÊcð?µ¥È^üð?+jWað?&gt;_x001D__x0016_üð?Äý³û_x0002_ò?_x0014_¿ãVÆ¿ð?=_x000D_-JÞð?_x001E_Ý[	Ê'ñ?ÌZ¹æoîò?B_x001E_ô¥`Zò?MÄá¬_x0012_*ô?¾¹N3_x000C_¸ò? ÄÎv_x0005__x0003_ñ?®_x001A_à×ÿð?g× Îmòð?IDµ8&amp;ãð?3fñE\_x0018_ñ?"|`jð?ã'aÛËõ?Áé´ñ?R&lt;.Lå×ð?¯EÛ_x0011_ÉQð?0Âö}¾5ñ?w[!Ojð?_x000B_ÊÀËìÑñ?_x000E__x000F_¨_x0001__x0003_àñ?¡t_x0008__x0002_ÂHð?ÚÔ²ZÂ¢ð?;ÉÀoßEð?á.-Gõð?_x0002__x0017__x0005_JÓò?_x0005_¹¶ew\ò?¥*t"ý«ð?Ç_x000C_ÇDh|ð?Ë´#¨öñ?¼ n_x000C_}ò?WT_x0004_µð?Ý&amp;]Oûoò?ùÿ$÷Üò?Ü§!¯±ò?²¤EB-hó?FNbØ«ð?J¥C\Pñ?ÎÃâëð?ÝfRð?àÕ_x0017__x0015_9ð?Iì_Ò#ò?{¾¨°)$ñ?äÅÕ*»_ò?2ÂOQ_x0001_&amp;ò?=ñWÊaÞð?ÃZÉÄ._x0019_ñ?s¹µÂo¸ð?7_x000F_Â_x001E_Bð?ÂW_x001B_V5öð?°.r(tð?máyP¾Zñ?_x0002__x0004_cO¯{4aò?_x0001_à_x0014_=Âñ?VS8ó_x0016_Dð?e_x001A_aæ7üð?Pï}_x0008_¡ð?_x0003_!Ïy_x0016_ò?_x0004_'_x001F_â«Xñ?ï2f·¹ñ?:Æ¥y`¦ð?Cá_x0001_åIð?Àz ã`ñ?_x000C_á_x001C_è_x001D_ò?_x0003_ËË²{ð?i´2t¥Úð?Õ´wý×&amp;ñ?¤Í¶ü_x001B_ñ?FdHÌ_x000F_ñ?ä_x001C_¾_x0014_V_x000E_ñ?¨2_x000B_uò?L[_x0002_s_x0017_þò?C(«3]ò?ÃXî{¦_x0001_ò?_x000F_PM2jñ?8¯sùñ?_x0001_b v¿ñ?KlAMúð?±³e^üñ?:lÖ°vð?þ¾±R_x000B_ñ??±t_x0008_¨ð?8|ècð?1Û÷_x0001__x0005__x0003_³ð?e \t´½ð?Nþ_x0001_Ë_x0004__x0002_ó?´q|ôÐ`ð?_x0005_:Rh1_ñ?Ç²ð?_x000F_¿með?ñTð@zó?Ìùç_x0005_rñ?È«Rï Tô?x/_x000C_×¸ñ?T_x0017_rÏö?_x0001_©_x001D_¼~ñ?ã¹ðÇ3fñ?M_x0010_%	_x000D_ò?Y¶ÎP¬ð?ÓÎ_x001E_þh_x0012_ò?cRv_8¨ð?©bwð?"d^X~ò?_x000E_ÝÕÿ®Sñ?åþt¡oãò?{½_x0012_^©ð?ýÁ/&lt;_x0018_öð?`_x0002_Ræ	ÿð?µèü=cò?ÏôQJð?ZÁöJ_x0011_Âð?â·_x000C_øCð?æ¯Ø_x0005_jPð?üM(BAð?ÁV3Ú_x0014_ò?_x0004__x0005_øÃ¬.	Cñ?ÀWµYð?&lt;Y¾&amp;hØð?e[_x001D_6w=ò?LÁ²/cñ?lmÙ_x0002_ð?þ_x0008_ç!!ñ?ÿËýâ¦¤ð?Lcµöð?Z6)mîó?(ÊÞOñ?óÙá×{ñ?¤Â*_x0012__x000F_;ñ?_x0003_­×Xxñ?_x0016_;8'¶ñ?öS±_x0002_àó?PBàð?ý_x000C_cB´ð?WçB¶ð?óS-ßëð?-°Kr¼åð?ý&lt;·?_x000F_¹ð?ÈÀ_x001F__x0016_ÒÅñ?33Ð»a:ñ?Ì~\]_x0002_ò?oq)Öíð?_x0007_7Â"_x0001_ñ?WkÖ#ñð?çSÊåÈFð?_x0011_IYÈ_x0014_ñ?H¾dKÔñ?a_x0001__x0004__x0012_zð?²_x001C_TzÂ_x001C_ò?À´á=_x000F_ò?¸ýóÁ|Úô?_x0001_Çì¯_x0002_áñ?_x0014_r}ð?ð(Ïó?7K!£hð??0Dýmñ?_x0014__x0003__x000F_|ñ?-#`$7ð?_x000D_2Òt»hñ?Ü&lt; e_x001D_ò?l'é"ªó?_x0007_è_x000B_Qó?§&amp;_x0014_hÑjð?3ØPkÿð?yi{_x0014_HLð?p&lt;h§íð?5_x001E_rî»Qó?Ý_x0013_0@ð?_x0012_H½Á_ñ?^×ßÀLð?oÕÛ5Að?é.t4_x0002_ò?ôdH_x0013__x0010_Vð?9¤bFÏð?OU­ ð?ÑâÉMÛFñ?ùõ®zSøð?Ávz%¯öð?}Âñ¯_x001A__x0008_ñ?_x0004__x0005_0¹µÒ¢_x0006_ñ?KaÒª_x001A_Ãñ?6.lð?³³Y6ô:ð?³Â«_x0003_¶ñ?.h_x0012_ÝåÁñ?_x000B__x0011_:êñ?-oÁç¼ò?D_x0003_yò?«òÈ¦_x000E_Oð?"íå¾ð?í¯_x0002_Ì_x000F_ò?«$_x0001_$z'ñ?._x0013_ÞüFñ?Äïv@ÙYñ?®_x0002__x001B_r»óó?_x0004__x0008_ùð?£DÐ½;ð?6ÍD­êmñ?»1õò?ñ!D_x000B_Ì;ñ?=g"jã_x0010_ñ?§é_x0010_?BAó?â'¶Óó?¦xó½ð?=xëw­6ñ?._x001B__x0017_|ãñ?+Ð@bý_x0016_ñ?L/_x0004_Ã{ñ?¼_x0014_ÑF¿Yð?çM&lt;Heñ?×Ð_x000D_í_x0001__x0002_^Vò?'õr)£ð?L_x0010__x000F_y×xò?6_x0016_/Æ_x0015_·ð? ïá¬¹ñ?_x001D_å_x0011_/¶iò?[L_x000B_:_x001B_ó?_x000B_dáÃß­ò?§:¿{tGö?^h¬"4ò?k_x000B_ÙP÷ò?ÇýQú}ð?'_x001F_é+t|ó?¢7ÏÙºñ?*¬Ú¸ðð?¼-ÿ¬ð?±èå;Ìæñ?!	Ïm_x001E_ñ?*_x0015_½ÙÁö?_x001E_p;_x001B__x0017_ô?_x001E_Gd§ðmð?î'NX_x000B_ñ?_x000D_¶ÉbÌóò? ]D3Êð?#ÀM)_x0013_ó?8_x0008__x0012_&amp;vñ?ü^/É|9ð?Q_x001B__òð?¥::Ý_x0007_ð?²uªbÉªñ?h_x0018_zM§öò?¢ÏI_x0012_§ò?_x0002__x0004_+­ÆD$ñ?Spõçñ?WË`_x000E__x001A_ñ?h!_x0011_ÃËñ?X³*&gt;ª´ð?ÝÚ¡¹ÙÎñ?_x0001_céiûZð?_x001A_Ï_x000D_ñ?Èl2ÿSô?|7³µ Çð?_x0008_G6Yµð?(Z_x0006__x0005__x000B_jó?&lt;k¤Têgð?9köwxñ?_x0006_!Pð?_x001E__x000B__4ÖZô?Ü_x000E__x001B_.ÿñ?_x001C__x001A_¡GC_x001D_ñ?ûDÚ£Ähð?]ý(n}ñ?#Q_x0015__x0007_ñ?_x0011__x001D_nN©ñ?¿_x000F_]_x000E__x0005_Rð?_x0004_åmÀð?x®n`mð?_x0003_µ¾ò?_x0004_%ðíñ?ä :¢²9ò?_x0012__x000F_WÑ(ò?®¤y_x001F__x000C_ñ?_x001B_°÷gÚñ?ý_x0010_õ_x0005__x0006_²ºð?Î4×1|ñ?¬_x001E_íë;_x0002_ñ?¶ÑÀk_x0003_ò?Iø«fªçð?®ÜÕ;´Óñ?úI_x0016__x000D_§ó?@Ýà®Í¤ð?_x001B_ÀeÚ2öñ?õAÆ_x0013_Að?ãý¹òÓñ?5r#:[Xó?+ÖÒLÂ_x0019_ñ?f¯lÔúð?ý_x0001_ß_x0013_Ýêð?z_x0006_£øÐbð?Ú"¯Tö?ø_x001E_¶òdDò?øêÂ¦x2ò?'xÑ2ÇÉó?Â_x0001_ý?ð?)\DsTëð?çëÔ=ñ?Ï§I»ÄÛð?_x0002_ßA_x0004_iáô?_1ºRÚð?_x0018_QL&lt;'½ñ?Ë¢%_x001A_qñ?_x001F_í=9wÕð?=``ÝHó?Ô_x0001_ç°!ñ??þdZ±ð?_x0001__x0002_Wêt_x0018_Ðëñ?`_x001B_El*gð?I¨ïÉ^ýñ?9à»e|÷ð?W:¡ñ?ÐnÛË_x000D_ñ?øàü®p.ò?å	Hqº4ñ?þk¨ÞÐ£ð?è.ëñ&gt;oø?ñc-Y#ñ?Ðø_x0011_@ñð?b'`äÎð?\ðv÷G/ð?&amp;þÉTTñ?~{_x0001_J_x0018_ñ?âÓW&gt;ð?ö_x0006_¯.8ñ?[h|&gt;Â¼ð?¶Da´^ð?¸bíú1ð?;f_x000E_M_x001D_iñ?ëúØò?_x0011_ËË÷D#ñ?ã+ý_x0001_ñ?Åÿ_x001A_Áøð?¦còñWBô?Otejãpó?ü_x0005_?(Qèð?ä/X­rñ?é_x001A_èÂ_x0013_ð?6×§²_x0001__x0004_Ú_x0006_ñ?ý_x0001_ñû_x0012_Àò?ìöEKôçò?_x001B_@ÅÝð?UÎ_x0014_Ìwð?ø¿_x0007_FËæð?éÂ,^ðWñ?úlÑïl½ò?_x0015_KS_x0002_¼'ò?Ú÷_x0005__øð? ³~Ú_x0003_ñ?ÈFÁMÐô?(AbÁFñ?Y:4Á,ïð?àé_x0018__x000F_ô_x0018_ò?7ä_x0010_IîÅð?¶Øû_æèð?_x001A_v³%Æ_x001C_ñ?òê*_x001D_4$ð?ª_x000C_ï«xWð?Ï_x0006_Û=_x0003_mñ?.ö:`Òð?â¶¿$Ðð?Bæ)ñ?:ô}Dð?_x0013_6XÛð?ñUº_x000F_Wð?­ïÛ¢É·ð?_x0011_}_x000B_ZÓð?^D_x001B_ù_x0014_¼ù?"ümº$Óñ?Ð`}qò?_x0002__x0004__x0016_5ê­ôð?	ËÕËÁð?îàû:ñ?`ÅÍ	ñ?íz_x0010_ºëð?*_x0013_w1Ô7ð?Ü2Åì©ûð?/__x0015_þ½ð?a_x0003_åaR°ò?_Ðþç	ñ?,NX_x001A_+sð?ó¼ó·RHñ?`½_x0003_ÚBTð?_x0008_þ°áÒ¸ð?tÂ±	ið?¶Å@¾ñuò?9{&gt;_x0010_jùð?ßì Ùkjñ?eL´_x001B_Tìñ?OW¼x­?ñ?)_x0013_o/:&lt;ð?°_x0001_üÐ_x0004__x000D_ó?ôo+À_x0016_tñ?d\Ü_x000E_¦ñ?­PèÀp)ñ?ð¤c®»bð?íô_x000E_A_x0004_ð?¼|EÊà«ð?)àXyð?±CD}õyð?ÎM*_x0008_æ*ñ?V_x0008_ý_x0001__x0003_Ìjñ?}_x0011_¾´Oò?¼`)WDò?²B)_x0008_ªð?CiÎÅð?×Ì:%¦ló?AIù&amp;zð?jJË_x0005_È³ð?O*Xmþñ?Ñx_x0014_z6¨ð?å_x000F_èZêñ?ò´Ú&amp;Úñ?yÎèáßð?bàÁ_x0004_zLñ?.«^ ò?0*4ýñ?P_x001F_&gt;Ë?ð?+¢ôðýTñ?ÍNO|ñ?DBEÞ_x0011_ñ?e_x0002_gÎé²ð?Ï Ã¦Wpð?dnÍ	d_x0019_ñ?_x001E_Ý_x001B_õK6ò?·_x001C_oð?¿î`bñ?Ó,u?_x0001_Hñ?ZýXw¥ñ?;_x000D_.êÌñ?ÂHW_x0018_Gñ?¢âî±;ð?J¯+_x000D_¶ñ?_x0003__x0004_Ç/äÏ{ò?®±GÏt_x0007_ñ?MÌ:&lt;£\ñ?©ÿ¡õäñ?|´]Oy ñ?[Db`òð?E;_x0014_þysñ?ûÇ-m¼ñ?¡ÂÐóÕbñ?­B|&amp;Ïò?+r/kð?7_x0001_¨_x000B__x001C_ñ?¸Õ}_x0001_!áð?\úfªð?%I´ØGð?bq©_x000C__ñ?\ß¡âÈñ?ÿpÝR|ið?ÀÌ_x0019_îdÐð?³_x0007__x0015__x0002__x0012_Üò?û¦Ávñ?G)_x0007_=ðð?NÎ_x001D_zMÊð?'iwôð?Ë²¤_x0004_ÎFò?÷Dâb_x0005_Iñ?h=wÝÜºð?t¤-¹úYñ?2Ötª¸iñ?ùdú_x0015_Öñ?*_x0008___x0010_"&lt;ð?ÍÙP_x0001__x0002_ê®ñ?_x000F_!y_x0005_ü&lt;ñ?_x0007_õö_x001D_Íõ?ìlZZ¾·ö?Ä-Ç_x001E_|_x001D_ñ?.ô/{mð?äÇ_x0015_¨Âð?t_x0016_ÐYlò?^²ËÁ¬¦ñ?yÊZMÚ°ñ?7_x0014_·1Êò?`&amp;vdó?ÁÒ¯ñ?ísñø|ð?4&lt;¥s_x0018_Wó?_x001B_ð»_x0004_9òñ?ÄAòCkrð?_x0012__x0001_ÖÑûð?_x0016_«×ñ?Î-U}_x0006_ò?îºw6º²ô?¤ôf×¨_x000F_ð?_x001A_Väîlñ?á¯G©Âñ?ªþ_x001E__x0013_Êïð?ãVeñ&gt;-ó?OñìÊ¡ð?Ñ[ù)lñ?ô_x001E__x0010_ò?À_x001D_õ=Êð?ß:_x0011_Qá¸ð?þ_x0006_³¶ûÌð?_x0002__x0003_2_x0006_8Ïð?_x001D__x0003_¾*_x001B_Fñ?_x0018_ú_x0002_âÆð?¬åVY¨½ñ?~åè äð?_x0002_%ë©ð?x_x0016_±ºËpð?ëEbuÇõ?dÓØlADð?¯%ÃGkñ? 4§]ð?®ÎDÎ ùð?ÔÚ.m_x0003_ºñ?¡Üª_x0017_«ð?3dÊÝÕ2ñ?rHÚC3ñ?M÷MÌ&lt;dð?åAº¡á_x0003_ò?/ÅÛR×¨ð?¹_x0016__x0010_ ð?Bjó%1ñ?_x0001__x0015_ñÚ_x0017_ò?¥DðÞñ?[u'BZð?ÇÔ_x0012_6æð?_x0015_Ã6]Ï'ð?R"¨ëÞð?êütõámð?ìA`Ôåò?Irê._x0018_ñ?ñ¿aÀð?$ÜÒ¸_x0001__x0004_ñ?2 ìv0¬ð?Ä4ê=å{ð?Eï¾&lt;Ðñ?eÅÇÜð?¸ºàëÝ_x001C_ð?jV_Fú7ð?%?¬âÝFð?Õ_x000F__x0003__x001C_Kò?_x0011_Ó)9_x0008_oð?°'ÑÂÀÝð?_x0019_,_x0001_¶6%ð?IL&lt;Û_x0007__x001A_ó?-ìÚ¹³ ð?zzW({ð?_x0014_^_x000D_F°ð?%+ô$'ñ?¾Pç_x001A_Cüó?ú~`ç_x0014_ð?_x0002_&gt;ð§Åð?°FÂó? ù¹/I_x0001_ñ?Wô_x0012_VCñ?Ó_x0007_ãa_x0007_ò?_x001E_¿&amp;Í¡_x0005_ñ?è]F ®íð?_x001A_òÖ_x000C_Ûñ?írõBâ~ñ?_x000F_¶yµ&amp;¾ñ?_x001C_ê}Ùãñ?öÝP0ð?,E_x000F__x0006_{¸ñ?_x0001__x0002_ÒýD¯?cò?|_x0005_ã?­kð?éd8uÿõ?×b½É_x001A_ñ?	ãÀjn³ô?ç_x0004_Ûgöð?oÞ£x½ìð?ZH_x000D_PrÛð?_x0011_Q}£­àñ?_x0019_yÙ_x000E_ävð?qèw-lð?_x001D_wê*:ñ?ÎÓYÅ_x0002_ó?ìT_x001C_ÿ`ó?VÖ°¬2ð?`hÅÛ\dô?GE&amp;FQò?8S-cN ñ?_x0008_Jß_x001A__x0001_ñ?`_x001A_äîkñ?c_x0017_Ú_x0016_Ãñ?¹\àÀ§ëò?~Î´_x0007_®$ô?0ßU_x0015_Róð?ÿ2ö_x000B_9ñ?_x001C_îö6_x0008_ñ?_x000D_%9°Úþð?-så£þçð?ª/xOM_x001F_ñ?ÈÝ¹Ô¿ð?ì( Öåðð?._x001E_K_x0005_	¶3ò?Ú_x000F_è_x0008_Ùñ?e@1ê=ô?Wü|_x0006_¿Có?_x0018_x~_x001C__x0001_1ñ?_x000B_d_x000B_¹¶¿ð?o*É_x0011_·­ð?AdñV"Rð?k~°d#ñ?:oN_x0018_1ð?_x000D__x0002_6#4ð?i:6`«ñ?ó_x0003_ý`sñ?_x0013_«\ÛTàñ?wY£ _x001C_ð?ùÓÎ«¬Ëò?_x0004_`ÐjFÆò?O­_x0010_X«:ö?fÅºñ?ÂJ{ßM/ñ?pÞF~_x0015_ò?b_x001B_¾±mð?[ò_x0018_cì_x0005_ñ?_x0003_Ø4ógGð?!DiaW}ó?&amp;ì{#¤ð?y_x0013_¾eAñ?^bëõð?¼ºQT_x0011_ñ?q-üäú?_x000C_Ö·40ìð?_x0014_k+_x0007_|ð?_x0006__x0007_Mù_x0004_TÐÞñ?_x0007_ÃçÜó?_x001C_?©¡[÷?O#_x001C_Æñ?¾&lt;Þ_x000D_ä~ð?DkS_x0001_g[ð?/x25Æñ?_x0008_zö_x000C_ ñ?÷ÖO«¿mð?_x0004_(_x0003__x0005_6qð?s!mçò?_x0007__x0002_¶d&lt;ñ?ih§_®Añ?ÜåùR§@ó?ü_x000F_OÉ|Iñ?°·f0uð?7-@_ð?_x0005_CÀbó?_x000E_i$_x0017_lò?&lt;_x0017__x001D_N½ð?l¤Ó%(ñ?_x001E_!1ñ.ò?_x0019_vs«Íð?²O»ýQò?}Ê/Rà4ó?ù_x000D_hÙ _x001C_ð?Ùi_x0018_^8eð?B±õ8íð?TºÉeô®ñ?}½$B_x0004_Åñ?_x000B_ðgÃð?Í%¸Ì_x0001__x0002_Mñ?_x0018_=µ$ò?Ïn'³OÆð?_x0016_Öâ'ý¯ð?_x0006__x0018_æ¼Dòð?I·²_x001A_Mð?©À_x0016_äØð?ýOJ}Tlô?R'÷âEò?ú_x0002_n¿Ãð?ÌOÁk ò?b¢|Ôð?u_x0011_EsÊ_x0010_ñ?{_x0011_Û_x0017_añ?n&lt;¡_x0014_Æð?_x0004_.lJ\êð?´È_x001C_Òð?_x0004__x0007_Ç³½ð?ÛÁ"Çð?DD«Íãiñ?´Ï¼ÚÔð?º,ÜÕò?z_x0002_¬ÂÁÕð?ÕC	Tð?_x0013_#ÇóIð?{_x0001_è^sÞð?Ným_x001C__Uñ?Õ,¡_x000E_ÂÒð?t²6Ò.åò?_x0012_å0b³ð?5ü_x0017_SÎèð?{ãhIéñ?_x0001__x0002_ÆM&gt;s«ð?£&amp;ìtð?5ò_x0006_ºÌð?á£(¸ñ?a¤½_x0003_ó?¨Ì&gt;£_x0011__x0013_ñ?ÞJ_x0011_úMð?ðÓ_x0007__x001C__x0019_iò? _x0011__x0004_UùÃð?_x0018__x0001_âíTð?«9_x001B_©ò?ìVcõð?Õ1ÏôRfò?·ÚK§aò?­Jb/Uð?{[î´6ñ?_x001B_©ütÂð?à=Yr_x000B_#ñ?§_x001D_H_x001B_øAð?ð¸G®çøó?wXl4{·ð?Ë_x0004_Ã_x0018__x0010_âò?îRO±eò?_x000B_Ù9gäð?4r_x0013_k¤Dð?9Ï_x0001_Ðqð?üaþò?X*_x0010_Óò?bh¦åNñ?Ü_x0002__x001E_ç_x000C__x0010_ñ?_x0010_eÝ^Àð?aâ_x000F_ï_x0002__x0003_£ð?|±b6¿ð?N³Vyr%ñ?PFtÀsð?³*ý|0qñ?-Â&lt;_x0004_Ýpñ?µÜ&gt;[üñ?K_x0015_óþ$õ?¹2YCOñ?ãyª=Íó?Ò#_x001F_äñ?!_x000C_£ÒÐ ñ?EÆ¦~Eñ?MÇ_x0019_S§&gt;ñ?pY4¯ð?±:_JjZð?Ü_x0017_\_x001C_³ñ?ßL_x0014_ãhð?D3_x0013_tHð?7_x0019_.ÕÇð?å_x000D_Ä8ñ?'ßytñ?j'g=_x0011__x0005_ñ?q¶¬Âð?4_x0001_1ÙFñ?Ü_x0007_Öðäð?_x0011_Ãæé_x001B_ñ?Øë§ZGïð?Rât_x0017_kð?%_x000D_E`«Ëð?._x0011__x0011_±Û"ó?^Á¾ä`ð?_x0001__x0008__x0018_._x0007_ àxð?gÒV¦KGñ?hC_x0002_Z9ñ? y§¹_x0018_ñ?)¹¶nzð?_x001E__x0014_ï=«ð?qd_x0007_5ò?_x0011_|_x0001_ýæ8ñ?ÁµD@ð?å_x000E_Ý_x0004__x0006_ñ?[Ç«&lt;/\ð?zRH¯ð?Æ¦_x0005_,³ò?b·-|Zñ?Ü_x0010_¦â±]ò?W_x0003_ã}r`ð?_x001F_y±ÑÛað?\hH°3ó?÷çÙ_x001F_­Éð?¶·_x001F_8öô?óNy_x000D_ð?_x001A_ÓLvâð?_x000E_ç&gt;Ë@ð?â=ïî1ð?þ_x0013_9_x001E_Éhð?¿_x0014_ßéð?_x0013_©=&gt;õ?_õwRdò?àÍjÅ^´ð?£_x001D_riÓð?·_x000E_\F_x001F_Óð?Åô;_x0001__x0002_pbð?_x0014__x0004_¿®&lt;_x000B_ò?\¼N)Dñ?]qjË¾ð?à´|kÉñ?(_x001F_Lyvò?ßöæ¼7ñ?°6"_x001D_Eõ?¶Û¹÷Êð?ë¸BOÎð?·àÐÂûýð?",ûðKò?ÚMÓÖ¬ñ?ÈyÂ_x0011_õð?ö_x0004_4UFó?¦Ç³wüò?_x0005__x0016_Wòfð?²é×z_x0010_ò?W_x0015_buæñ?x_x0017__x0016_¹»7ñ?±[W&amp;ò?_x0006_J&gt;¥¸ð?ævp¿¿aú?0MP§_x0004_ò?¼&lt;_x0015_Sßñ?&lt;^65ô1ò?ä_x000F_Ö_x0008_bð?üù_x0017_0pò?¢_x000B_ûí]ð?ºlDí¯Ûð? Ù¶rWIñ?_x001A_Ó4£_x000E_Âñ?_x0002__x0004_/«uµð?(Íié«_x0013_ò?J|ó±_x0001_^ð?Ð¨_x001E_Rð?ª_x000E_üZ¨ñ?´6´Mk¨û?_x0014_iÂ«_x000E_ò?¥÷ç}6«ô?ÂWPIXò?­0Èäð?ê¦Æ_x000D_bïð?¢½½£Ìó?túyiRZó?0 r§õ?	Ùí9¬ðó?_x0017_Z_x0018__x0019_MÔð?M_x0014_¯¶Öð?aÛ°_x000E_ñ?ýc*zåñ?¸éÝö5ñ?_x001C_öE_x0003_orù?_x0014_Á_x0006_ñ?¦ó$éyð?ë	h/Öµð?ØØ's±ó?ÏQË`ð?a*¥_x0018_àò?©*ÆhÉEñ?èkÙ`×ñ?Î"g¤:yò?ðíhõ6ð?cå_x000E__x0002__x0003_ôÔò?ÿ=Êºªð?"tß´¥ð?F¿_x0001_[Vð?_x0004_cG_x0015_9ô?_x001E_Nì:]ð?Ç_x001D_å¦ð?ÒE?é_x000D_'ñ?¨JsWK7ñ?àR,1ú?i¾Êº_x0005_cð?ÇäN±_x0015_÷?Mò+_kfð?ÅGØÊ¦ð?\_x0005_ú*û·ñ?_x000F_L!çvð?Åç,_x001B_ºOó?mÉDÞs¹ò?_x0013_¢yùÜCñ?_x0012_ 8Íbð?_x0013__x0016_@vþ÷?Mª¾2¡ð?Ò_x0012_¹©_x001D_ñ?'s©_x0005_Ðð?]+»	^_x001B_ò?¿b¼å_x0018_ñ?ÊÔ@×úð?LÊAËådñ?¨ÔÐ&amp;ð?ÊÐÌñ?ÇJ(®_x0002_ð?3½k#,;ñ?_x0003__x0004_Ë_x0014_pð?}¼9¢õó?J"z7ñ?-|ªÿ;ó?laÂS_x0008_4ò?Û_x0010_]5ð?y6_x0005_Ô ó?_x0005_eè¨ûøñ?ø_x0001_QµÈÊð?0Þ@°îúð?_x001F_ß_x000D_Aûð?CLÔêò?_x0002_+ºùgñ?Ï!ô¡ó?ç¹¡+4;ð?+ÚÚBzÿð?;&amp;,ð?á_x0001_­í£ñ?ÜÎ_x0006__x0015_2µð?_x0014_À_x0018_ç_x0014_ñ?_x0001_§_Üð?_x0011_ÈÄNÈCð?"þºe_x001C_ñ?îj¹QËØð?_x000E_²GÝÚð?ì_x000E_H±=Xñ?¬À¬óçð?àõFµ.ñ?b$_x0007_¤¯ð?Ã5Y_x000E_¯Ið?ì9_x0003_s(ò?W_x0005_g_x0003__x0007_Öoð?Ï¬_x0007__x0017_àªò?ËIáá©ó?´u/¿äÆð?|sËç®Pð?Otªa]ð?¿Z¯ìÏtñ?ËZU_x000B_çàñ?ÐÒ_x000F_«ð?_x0018_q,_x0001_¦ð?Q][PÃð?[¸ZÆ´6ð?¤És«!Ùð?ñ®9ÿ_x0011_ð?_x0010_Þ"Lñ?ïûAHð?Üds¡_x000D_.ó?J¦Åñ?dÄäª³8ñ?HH_x000C_Ì{rò?_x0005__x0018__x0019__x0002_¿ô?=ógd0Zñ?_x0006_[¸	ð?&lt;×k×ð?Íø]'$.ñ?&amp;&gt;±	ÊNñ?ó¾_x0004__x001E_i1ñ?r¾í]_x001C_ó?1*_x0006_1cð?mØ×Lò? 0Æ8_x0008_wó?b5yèc`ð?_x0005__x0007_Éë4X ò?­_x0019_íýð?&amp;_x001C_¦_x001D_Sãð?_x0017_8ÉÞð?65\Ò¦5ð?Ø]Gøl¤ñ?Ñ(Xü+ð?'_x0003_±v;=ð?§Cµâ+Àñ?É9ú_x0017_hô?Ãª$5_x0013_ò?¬µËð?\_x0012_"_x001D_Oñ?Â¸v2T÷ò?+_x0015_N_x0001_Ì*ò?_x000B__x0002_&lt;æð?,?z²Êlñ?HK_x0010_µ~ø?»uÄ©&gt;_x001A_õ?2óð´ouñ?Î_x0008_¦ÉzÀò?y-,zÎð?µ_x0004_	sÊ¾ð?G_x0006_ÞûOTò?&lt;MÙÈzñ?æ×.pbñ?¨"×¶_x0013__x0018_ñ?+[ßRð?¢ñ_x001A_7Ýð?EÕ_x0012__x0016_ý×ð?7Õð?fSZí_x0002__x0005_®mñ?yËk¡4ñ?îxF:xò?ÏÐ_x0019__x0010_Ò¯ð?xyÎ¶Ïð?it~Úzð?_x001E_p!s_x001F_ñ?°þ_x0014_çÂð?ÒIzùrûð?Rè@øò?ÞòFEëôñ?èÄ©_x0001_6ð?Ô_x0017_^÷¤Rð?HÕk°¢Gñ?A%_x0018__x0007_	ð?eL¯|Fñ?9ix_x0003_Yñ?ÇLVéÏTñ?ñµYXm;ð?_x0018_§¤·Õ_x0013_ñ?¸_x0004_þ¼ÎÄð?_x0018_å`º_x0018_÷?_x0002_cÿö¤ð?àç%ðÍð?_x0006_¢{ø2µñ?G_x0015_ú¸ë-ð?Q¹·	¬_x001F_ð?×V²ð?Ë_x0019_ä5Uô?3kÛ_ð?Ê2_x001C_!ï_x001E_ñ?A_x0011_&gt;_x001C_²ð?_x0003__x0004_=u_x0014_U«ñ?èm9ð?å®*	»\õ?6_x0003_5ñïoð?¢Âð?_x0005_}Þið?o_x0011_¹É_x001E_ð?¥ÃÀ]Sð?nÜf	Tó?_x0006_!ý=_x0019__x0011_ñ?E_x0010_³wð?´!_x001F_ú·_x000F_ñ?Htz¹(_x0003_@_x0019__x000E_´÷Eñ?ª"@·'%ñ?Ð_x0006_!_x001A_´&amp;ð?_x0004_ÿÜÊ2eò?:_x0014_¦¡Üð?Ú)4]ä_x0015_ñ?¿ô_x000F__x0003_{ð?U§_x0016_xÖð?s$~Ò¨ð?öUw_x0015_ÿö?¨C_x0002_Ùõ?u_x0008_ÉFYVñ?k ÌÚ9ñ?_x0007__x0001__x0004_ÕF_x000B_ñ?éCU_x0005_ñ?ã8dt#ñ?%_x000B_ñÎñð?4b\þ6ëð?,S@_x0002__x0005__x0007_µñ?_x0014_T½Çtð?Ä_x0001_ògLñ?_x000E_­ÔÓÓ}ò?#g74ïxó?é§wXuúð?kó]nÿVð?%Óñ;ìð?Fè´"Çð?&amp;_x0003_Í_x0016_ïñ?çãÌ«%ôð?{63²ð?_x0012_%_x001E_ÈI1ñ?_x001A_}_x0014_7·ð?z{kµÍ/ð?L·l¥fð?_x000C_1_x0006_ß_x0004_ñ?Äþ8]V=ñ?éõ5&gt;Hò?ûªàÆËð?.W¢Îãð?_x001D_z­,_x0016_ð?øÅgâ¾ñ?_U_x001F_æ_x0018_ñ?ú8¾kð?vP½aÎVð?§Ôi_x000D_¤ñ?Èg,,é_x001F_ñ?Y_x000D_	6ûð?Aw¡h(ò?v¾_x0016_Ú_x0019_ô?±_x0010__òåñ?_x0003__x0004_(3#,°ò?=Ð_x0015_ºIùñ?å&amp;ã_x0018_ð?%5ð¥Óêð?_x001E_:6NÕð?IÀÓÞ._x0010_ñ?J__x0008_¶Äð?_x0012_Y%NÌð?_x0018_!B_x0010_ëð?_x0008_'Æ~ð?&amp;¤U¸·¼ñ?=ªôjëð?þ,iþlWñ?¾òg_x0005__x001E_ö?_x001F_,DAì_x0016_ò?_x0005__x0001_µ]_x0018_ðò?5´G@ð?sÊÌL ð?R0ýã²9ñ?¯}êöªèñ?_x0002_Ò_x001A__x000E_Rdñ?Ï_x001A_ü¹5ò?jþÿ¤Îð?®_x001E_fò?îõ&lt;Õ¡ÿö?Â_x0007_Ö]¬Ôð?[ÌÌ¹ÿò?®3¤	2ñ?G+Ñ_x0019_|Rñ?A_x000F_ª¨åð?9£eÇð?AzÚ¸_x0001__x0004_¸èð?ª*óL6ó?v&lt;SA+ð?_x0003_`5Ò,oó?øèÎËùñ?ÅS¥iñ?Á'ß_x001D_·_ð?_x001F_M1 üð?É×çxT|ñ?_x000D_ÜJ6_x0010_ò?_x001B_¤Ýr¬ð?_x0002_5 ûÒÑò?R0!ÖÙð?7_x0005_7á­ð?§âñ¢º:ð?öÀÝáÔÐð?_x0008_n?øõ?ø¾âîð?bÓ_x0010_~Úð?_x0014_½÷ä]_x001B_ñ?_x0016_²q_x001F__x0008_áð?nÎÖ¦_x001E_Eñ?udõÿð?_x001B_®ÅÇgñ?gn_x0006_Þ5*ñ?2_x001C__x0002_Y_x000C_ñ?¡_x0004_ô½TÈð?3_x000F_©"ð?¹£µò?Xy?ú_x0003_Uð?._x001C_è¬_x0004_ñ?_x001F_)ê_x000E_¬*ð?_x0002__x0003_Òdë_x001F_ûñ?\s¢^0*ð?íq_x0001_,_ó?¶ánØð?_x0001_~¶_x0014_¶vð?_x0007_óÑ/ùð?Ò_x000F_¤¯9eõ?c_x0010_Q:bð?ûÊ_x000F_Yúñ?ô,5ÇÄNð?¿hi±ñ?r_x0003_ô2ò?ûGQ_x0008_\_x001A_ñ?K~oC^ò?®r_x001F_'ò?Ä`â(?Sñ?ÛÏ·ÆUñ?¹6W.©sð?²ñ¢²}4ð?¬_#AÁ_x001F_ó?N_x001F_¤»ü=ñ? }§ð?å[å[sÍð?nrÖ3_ñ?ì_x0003_¶añ?²ng1âñ?µRrð?J½ç7(nõ?NühÆîzð?o!T8¤ôð?ÊQBKCð?èàÃ{_x0001__x0005_âqñ?då5ÈG[ñ?_x0003_aG_x0002_ñ?{QÐL ð?§_x0017_Ã¥Üð?­lM_x0013_äñ?8Ö½ð?®ôxÖe)ô?_x001A_)k`+ò?U»«\Rwð?_x000F__x0004_,áÙð?÷_x0006_{Áò?@¬bñ?avÅ0àBð?1_x0012_Ò$ª²ð?Í!Ç1üð?ª¸_x0005_ú¬ð?ùÓËÿç_x0019_ñ?Ææ¥¨&amp;Kû?Ù%;Yº÷ð?'Ò¾_x0016_I¥ñ?1Ê·_x001B_Ñ}ð?öÀ(.%àó?õ¢'Åð?¼N_x0012_©®ð?§\ë_x001E_m¨ð?¸wÓYy%ó?_x0010_w¬Áñ?_x000C_Â²Ï_x0010_Mñ? ª_x000F_Zqð?ãD_x001C_õ_x001C_·ñ?®¤º°øô?_x0001__x0003_mµ!Kñ?× 5mð?xC¼8»ûð?Ö»Ç;þbñ?s2¶_x000C_Ôò?Þ¹ó_x0007_Æð?N³RÃ1Hð?%Fh6pñ?÷1ÿÅ¯ò?_x0015_Uñ_x000E_Nñ?½µ_x0006_v¤Ìð?{È:Nèfð?à?«±»éð?_x0002_Áuñ?p16³Nó?4-«1½Bð?Üµ¬²Qð?«R³¶«ñ?_x000B_=gJî)ð?ÎÇîñ?·øø_x001B_Xð?ðÌ_x0016_{_x0003_Pð?º*lkð?Wû!Ïb_x0006_ñ?ÿ_x0012_¨¹²Èð?.­87Æð?ü_x000E_Ñ_x001C_9_x000C_ñ?ñXñ_x0011_¤ð?Þ¹_x0011__x000F_Gñ?±_x000E__x0015_ñ?²_x0010_6]fð?"&lt;ø$_x0004__x0006_"Cð?&amp;_x001A_ì_x0017_!ô?_x0006_]+_x0011_¾ñ?âÅ_x0007_1 ñ?_x000B_pÔ_x0015_×ð?_x0007__x000C_ûÍL¤ð?_x001F_k2Æ_x0014_bñ?àÝÇD_x001F_ð?:-åÿð?øêÚð?ºÕø_x0014__x0010_3ñ?_x0004_j;Â_x0006_¶ð?§ñ}1ò?ª$oU÷éð?ñ"4Nsò?ªâG-Çð?Ð _x0006_HLññ?"â¬C_x0012_ñ?\ÙÁ8C_x0001_ò?µ@R±_x0002_ñ?#«'ç½_x0005_ñ?§L_x000B_?ôhò?&lt;&gt;¨YQ0ñ?_x0015__x0016_tyñ?p©5¦Sõ?ÖC¦_x0003_úñ?3fÞ{?ñð?_x001F_óo²ð?$þcáxñ?Ë'¸&gt; ò??ÅÂ¿ãõ?H»Úê'ñ?_x0001__x0002_ì_x0016_Z«¢ñ?á0%15ð?Ò±m_ZBð?_x0008_Ïð?ì_x001B_¸5ñ?9m?ÿ3_x001C_ò?_x001B_òÂw-xð?¢&amp;ïÒÑó?Zi§êÍDó?æÿâàñ?ö«¯Mó?Ù_x0007_h.Nð?îÛ+¶_x0017_2ñ?ÆÚÜ­:±ð?SäÆ-S×ð?9­_x000F_ÐPô?@bXmø#ñ?#×Ô#¯8ð?ÐM_x0012_.Úñ?Ý_x0008_éÇò?±û&lt;k~ð?ætuËÖò?ñx«h«Îð?k¿ºú¡_x0013_ñ?b*W-Uñ?ÄÁ¬+u_x0015_ñ?\`Î_x001C__x0010_kñ?¥©_x0006_þ_x000C_ð?5àÆ_x0004_ýó?k_ýh¤µð?ç½_x0001_-Z7ò?Vó_x0018_ë_x0001__x0002_ëñ?_x0018_r®¶ð?ngj¨_x0003_ôð?¬ë&gt;_x0002_ð?_x001C_Ë_x000B_}fð?÷à_x0010_Àñ?ÊÄLÿÌð?Ó½¦_x000C_ÐÅð?Y±_x0012_að?×_x0007_;ø_x0013_ñ?bÃYµË_x0006_ñ?ÓÜDzñ?_x001C_ð_x0007__x0006__x001C_ú?hÁ÷?Gð?_x000E_£_x000E_ñ?#9&lt;W@çò?&amp;_x0007__x0018__x0017_°ñ?Y	m6ô?³ë\_x0014_Üð?tZºþ¤_x0010_ñ?_x0004_þ_x0006__x001D_DOò?¾	K(_x000D_|ò?[_x000F_b~ûð?Z8Oçð?\Õ4=ñ?_x0006__x000F_çºæ_x000C_ñ?B¬ÇÝ_x0016_èð?ØÎÅ_x001F_þð?_x000B__x0012_G_x0013_ñ?n_x0001_î¼ð?_x000C_²ª_x000E_éð?ypá©Oñ?_x0005__x0006_Å-_x001F__x0008__x0005_Yð?[ìÄ_x001A_kð?_x0008_ÜûDô?ïÐ4_x001E_Èó?7_x0003_(Ä¥¬ð?¿Kp=Tð?äcã_x000C_ìâð?÷f_x0003_¡yªó?DðÕ´_x0007_¨ñ?hÃR_x0018_¶ñ?,1"2?ð?ù7±_x001F_¶Xñ?Z÷a)_x001D_¯ò?m¹v8s_x0002_ñ?_x0010_f@çñ?©_x0001_B@Îmó?±&amp;d¥ð?J p_x0004_ó?Ð_x0007__x0014_ì&lt;ð?ÈÌúQð?÷{Ö=XXð?Ë²FÍ-ªñ?A¾G¢ð?xQàJÐKð?âvó?¸éG)ó?_x0008_=	ÿñ?Ð­_x0003_fó?þÿ_x0003_Á_x0013_ñ?Ö_x0001_!ð?Ðó"1ð?¤ß_x0002__x0004__x0001_Ïñ? ½_x0007_óßññ?)ÉÅ]£ð?¡BËð?8ô_x0012_Zbpñ?Hòö$_x0003_ô?rÁ÷ûð?WÛµ¡e{ò?¿¦O/Pð?N£ýfÇñ?È-_x0010_ÑyIô?_x000E_Y:mZ£ñ?ÐFlJð?íÚ`_x0017_êò?7_x0015_®ÒAsð?_x0002_ÊTCúnò?ÂÇ~ï9ò?Þá2ò?¢_x0011_ctô?æcs"0ªõ?ÇÛ¡¹¡ªñ?Á¿ÜÈ=ð?¤÷)UWáð?û_x001E_³%ð?_x001D_°_x0012_ÉJñ?_x0017_³hBò?&lt;_x0014_vè©ð?.È¶_x001C_ø?ÇOûFð?(ywó'ð?÷_x001F_í5ãñ?ÌîÉð_x0019_ñ?_x0002__x0003_V~`_x001A_ÿyñ?S_x0002_Óèê³÷?	 iÑ3ò?«_x0019__x0005_¸Zkð?dÓl_x0018_åÆñ?=ÛO^mvñ?¬î\`_x000C_Xð?`Ymjð?Óv}$¦ð?Iéå¸ñ?CoY÷|ð?9véû]ñ?rmËXN?ð?üVë	+ó?ñÒò#ò?!yéúQò?_x0004_î,	³_x0007_ñ?QÞÖ§Ütò?%Ô÷_x0013_SÇð?1²_x000B_@¨»ð?f_x0015_Ñ®sñ?¨+_x0008_3eñ?d8_x0019_d_x0002_Îó?"ÆþÇ[ð?1°&lt;CëBð?m)xäñ?¼Å¶_x0004_f\ð?_x0001_xµÑ_x0011_ð?hîÌy"ñ?_x000B_)£lËð?Ò_x0006_cÿ¿ð?èÝõ_x0001__x0007_¬¨ò?~_x001E_ÈÊ[ò?7£¸ú¥Öñ?"j_Ø_x0016_ò?ÇÐûþ_x001E__x0005_ö?¾y[?Fkð?Ü6NÍ@_x0017_ñ?Ì_x0004_ýQ²ò?U±_x0019_jð?Îô¾º,ð?_4ïÙÑ£ñ?¿CZá_x0002_Aò?_x0003_²(ëdð?_x001E_Íã\Ïð?DmË:ñ?Å_x0008_`Ï¨6ó?­:=Ögð?ò·F²;þð?_x001A_FÝ4Óð?F_x0017_£Có¨ð?Tª¿_x001A_7ð?Rð_x0012__x0001_£Áð?U¼§ì_x001F_ò?!Iò?ÓîuTò?Æ¼ºÐ_x000B_ñ?K_x0017_h_x0018_ùò?_x0016_n_x0004_Açñð?ù°kA^ð?WÊ.µø?ZW_x0006_ÿñ?Û÷Ã¬_x0012_ ñ?_x0003__x0007_é,_x0006_ë_x0010_·ñ?=_x0018_Ó_x001F_ Îñ?°oâo?¬ð?&lt;­°N{ð?~u¾õhñ?oÁHNò?þÂ0ñ-ñ?Î_x001C__x001D_ÝÓÓð?_x0019__x0005_¢_x0013_ñ?bÈH_x0002_ó¸ð?_x0004_Ewësñ?ÔÓ`_x0011_kò?_x001F_ÊAdxò?Ê_x0008_Bñ?ûPPìð?Ø\'_x0010_F]ñ?º·[_x0019_Jñ?÷½_x0011_EÓSð?©xµÀ_x001E_ñ? j|dXÁó?h5ø_x0010_-ñ?FoO_x000C_ò?&gt;*j8xð?Úø#ì¹_x0011_ò?$ÔïJrð?_x0002__x0001_! ?ñ?v¢&lt;_x0016_¿ó?_x0012_{±vüqò?jïÓ»ñ?Âìåú$ñ?ê_x000B_¬¢¦Åô?Å_x001E_Ú¾_x0007__x000F_^ð?sÓ_x0003_Ë¤cñ?àtS	_x0005_ñ?"ª,mÅø?ÁÏ¹_x0010_8ð?-,8¹üÖñ?9!­_x0004_dò?æüÌÓ¶Qò?_x0004_^bF_x0006_?ô?_x000D_¶WÃð?¤òä¥´ñ?_x0004_ÓÆ:ò?_x001B_ØãHñ?¹_x000E_í_x000C_ÝAñ?à_x0005_xáÖð?M&amp;«=ñ?Ã2_x0016_{Äð?õt$UØð?l}j_x0008_ð?H_x0003_F_x000B_1³ð?UÌ_x001C_](Zñ?kr¿Å-ñ?]_x0019_&lt;n¤Jñ?%©êð?Ú4wEð?Åk&lt;\Rñ?l_x001F__x0001_¾i,ó?ÂP_x0002_l²ò?õàPÓ_x0019_ò?r(CG9ñ?\%s_x0018_Û°ð?-°w·_x000C_÷?_x0002__x0004_J«_x000F_Â_x0017_Ëð?­;Þ{5ð?:_x0014_¡m§jñ?P/,Xç}ð?µ~4Hdð?&gt;Ü_x000D_G'ñ?_x0016_ê"_x0001_H[ó?È¸_x000E_°bð?åü¤øuð?&gt;aªãºyñ?_Ø_x0004_Gð?%_x0014__x001C_])_ð?dÍD¨»ñ?÷_x0012_¿Ã×Øñ?öÉ{Ùzò?Yó·F·ð?_x000D_Y@FÇñ?1{S8,_x0003_ñ?¶ÐPè_x0008_xð?âZè¡]ó?Ðj]	ò??ÕeÇ{ð?_x0017_|÷_x0017_/¡ô?ÄXÚñÆÄò?3;¸b¼ðñ?RDôKP½ñ?ÇI_x0013__x0007_öò?¹_x0010__x001F_«çìñ?ý_x0010_ån_x001F_ñ?Õ4æ_x0018_:ð?fµN¶ð?,_x0002__x0008_Âô?ÍjÕGVð?ö_x0003_wÜÅÔð?s_x0004__x0001_§Kñ?´(§xFò?úl­Ñ;ð?8C©_x0012_ð?¸?®Wåñ?û_x0014_6c_x0017_ñ?K_x001C_K²ð?æÓÇÑ¶Ùð?£øÝÞ ð?_x000C__x001F_U6_x000D_ñ?ÎÏõ¥ñ?bÈ!9_x0005__x0010_ñ?Êg_x0018_$³$ñ?ª?&gt;l_x001F_oð?ªKM_x0013_õñ?T_x000C_W¦_x0015_Wò?Ø_x0012_ü}E*ñ?	ü®?_x000C_ñ?¥G@ß$nò?d_x0007_ò²=ñ?ÆÍÜ_x000C_ò?#ºå%_x0005_nð?T_x001B_2Ø"Tñ?5S_x0008_­®øð?Q=G_x0006_¨ð?±»	±W¨ò?Xí4ð?£;h_x0010_GÝð?Gp_x0002_ð?_x0006_	_x000D__x0015__x0004__x000C_w_x001A_ó?òÁ}jò?êúÿþ_x001A_vð?Ï´zñÞÜð?®ý':ñ?þ"Ýâ,ñ?»ÖÃ³ÊÎð?-¬õ_x0003_DJò?¹GCÒ¡ñ?xÇÅ_x0016_ùGõ?ªÑ&amp;êÀóñ?vì _x0018_|ñ?4_x0004_b"zó?c·pð?pM#¢\2ñ?_x0017_Ú°Ïxð?V_;ýbõ?Ôn`_x0002_	÷?P@·¿_x0007_Ið?ï_x0008_-:Øáð?ëÇàðLñ?yqr°ò?÷_x0018_êëFð?ép&lt;H_x0005_ñ?4.­§zð?hÙ\Ò_x0006_ñ?xzbÔ#ñ?µoºLôpð?Zª á&lt;_x000E_ñ?Õ&amp;í_x0001_Lð?±_x0018__x001E_úkð?ÒïÍ_x0001__x0003_¶ò?_x001C_'9þòÑð?ÊáØ_x0004_M»ð?½¹]£_x0011_fð?#U~§ñ?dà_x001E_lð?ò\µ6Êbø?±¦H:N¶ñ?UÛÕ_x0002__x0017_êð?_x0004_^.Ãrñ?_x0015_ó¸ñ?_x0017_g_x0011__x0015__x000E_ñ?xñó_x0011_µÒñ?_x001D__x0014_$êð?eO«"Dò?&lt;{ðßò?_x001A_&gt;^;Öð?«_x001A_N±ó¦ð?HÖ£Hñ?+,L!g?ð?z7;uä^ð?i&gt;*ë-¢ø?lä|`µ_x001B_ñ?_x0002_4Ämo_x0014_ñ?fAFßRñ?úb«ñ`ð?â_x0018_n	CËô?Àþ_x000F_åÕð?àÞfÕñ?9\´ñ?úOèICzñ?b xè_x0008_¥ð?_x0001__x0002__x001F_I¾´lð?Ú}þ¹Óð?rKnô?ûçz `zð? ø _x001F_|ð?LP¾Ñò?¯_x0019_(_x000D_ò?Ã?¥_x0011_ÓÉð?|hÔ±ð?UßUGu*ñ?JY÷»ñ?aà[@^ñ?5_x0013_Û_x0005_ñ?_x000F_è¼k,ò?E?¾WByð?¾fª]ð?b_&lt;-\ñ?÷_x0013_'øñ?;rRD¾ð?³©F«äð?_x0010_uú_x001D_ìð?rêÁGÅð?×f¾Mñ?_x0019__x000C_%_x0001_¿ð?Át!àð?hU·B§ð?ÓîH!×+ñ?Õ´î­àð?üÐCNîð?ô££_x0015_Ôð?ó¹´¹ð?ý³_x000B__x0002__x0006_ôð?F\C_x0014_	Íñ?Í&gt;Ùæu ñ?sº_x0005__ð?fñÛ tò?à÷Zë§ð?NbÔ#_x0006_Dñ?_x0018_EI6_x0006__x0007_ò?¸GÑNV?ñ?/ºC^/ð?Ê÷I&lt;oÊð?õ®ñslÒò? ½(L*	ò?ß1qÓµñ?üey_x0010_Àð?D¦L_x0013_Ðð?]È0Óð?:_x000F_Þì|_ñ?_x000C_¹l÷kÓñ?(·_x000B__x0019_dôñ?Í33_x0008_ð?S&gt;E£r+ð?¬þ@-¾Êð?xßÞßð?`CHAÝzó?_x0004_Á&amp;q_x0019_Ùð?_x0019_(Ü£tÌð?¨¹NÕñ?ÈðóíI?ò?P_x0001_1_x000F_wð?_x0018_èØ_x0015_ûÊò?_x0003_X²É1ñ?_x0002__x0006_ý,úr/ñ?_x0005_ù_x0007_»8Qñ?ß¾_x000C_æ_x0014_ô?Q_x0002_)mFð?ÓoOåfUð?cj_x0010_±ÝUð?Jîÿt_x0019_ó?Þ"%º§wð?Î_x001F_°ä¡_x001E_ò?_x0003_»¢3_x0003_Vð?&gt;Z Âf	ô?§NUv_x0006_¢õ?¡3_x000C_6sñ?h±¤pu¯ð?¤ÂE¯á÷ò?;_x0004_(_x0011___x001D_ñ?i-Ï§ð??XÛkGÉñ?_x001C_ó²¶D;ò?èÝ_x0017__x000B__x0015_ ð?_x0001_ìä¤¬¤ò?_x0014__x0013__x000F_«xñ?@7ïð?²ÌaÆñ?Ä!´Ø¡ð?²õò£¡ñ?zPò?¨7_x0012__x0016_cÿñ?*Nt°òô?àíöInñ?ÃqA|Oºñ?­_x0013_Ã_x0002__x0003_l«ð?El·UÂéð?_x0011_(&gt;qð?q	§»h÷ð?_x001A_Þãè´eñ?½_x001A__x0010_¬óìð?(eÒAä1ò?îÈR{ñ?%_x0005_1ÙQÇò?otæíÊð?j¨ÔJ_x0014_¹ñ?Ï_x0003_Ø_x0011_¸fð?á,_x0017_â_x0014_¶ò?%Ö/"ò?_x000B_Rë×ñ.ð?Ì'PÐñ?ÅmÛ+nð?¨Ø|JÈPñ?ª0ñ;[íð?Y/ò_x001B_ló?n_x0018_÷_x0016_ãoó?üxï_x0019_ñ?cÝ_x0002_ë&amp;ô?sOýbÎñ?ªK&gt;ªT_x0001_ñ?N¦iitð?Wdygð?_x001E_'R(Æò?£kö_x0004_ð?®;	_x000C_`ð?»ZÈå¥Zð?t_x0002_2Âð?_x0001__x0003_Å_x0002_Y_x0008_r;ñ?ó_x000F_×Vð?À}t_x0016_Cñ?u6	·+xñ?Ùa_x001F_[ñ?ùuyf¤8ò?ª_x001F_îÍ»ñ?¢çÑÃ`ñ?9/k£_x0004_ñ?FÙ3_x000D__x000E_ò?2÷Èjuð?Ñ_x001B_Æð?.QÑñ?ê(Òª_x0019_¨ò?·	_x001E_ù_x001C_ð?7Þ_x0007_ólò?*m[ëòð?E"ç_x001B_-ñ?O_x0010_²_x0017_)ð?_x0018_QÕî®ð?¥.QÁXô?%ß°«òò?(âýN)¿ñ?Ìn ÉBrð?uÃ_x0010__Å9ð?aÃ=ñ?e7wN¡£ð?Ð«&amp;,­ð?`_x0010_ÿ'knð?DïØ?_x0008_`ó?Ë\á_x0013_þð?xBm^_x0001__x0005__x0004_Îð?Å±¾ö_x0016_õ?_x001C_õ:ò?øyù:ýNñ?_x0004__x0002_`A)þô?ì1îMïÍð?45*}»§ñ?Ìí¤_x000D_IKñ?Ñ_x0014_@Ú$oñ?Zòa_x0010__x0019_gð?dôb²A"ó?ÓQÜ¨ó?èÆ_x0006_.²`ñ?_x0011_»_x0010_ã_x0018_	ñ?Ìwµ_x0002__x000F_Åð?­¸_x0001_·qñ?	_x0014_(ÁÏ:ó?D_x001E_ð'_x0019_ñ?ñûÉ[8Áô?¿¹«ññ?BmJTð?àa°J¿ð?ì_x0003_?Ì¿Iñ?ºÈ(oRô?Õ¡åJí_ñ?A&amp;ù¢?ð?ü-ò#u_x0017_ð?Î_x001E__x0013_£t×ô?è_x0017__x0014_® ó?]_x0001_ÄüÁò?70!x	ð?_x001E_Cltíð?_x0001__x0003_!%_x000B_¢ð?Ò1_x001F_Z¹êõ?u¬rK_x0011_ò?_x0002_µ³inrñ?K&gt;y_x0002_ªùð?ºÿà_x0001_ñ?¯_x0006_¿-d*ð?_x001A_"óí_x0011_\ð?V_x0006_½ï¨ñ?6Úéu¼ð?v_x0006_y02ó?_x001E_Ífuió?UÁE_x001B__x0016_uñ?Õf0e\ñ?Åbëð?ëè$c^Æð?§¦«_x0017_Xûð?_x001E_z·å®·ð?a¶ócîð?J*f_x000C_yð?V2_x0006_ÞÈó?ÝÒ©X³Âð?ä\­-õ?;_x0013__x0007_Ç\¨ð?Y_x0019_¦_x001D_¬ñ?Mç­_x000E_õ\ð?ÏLÂQ¨Wð?zSÉ,rQð?d¬Ï¹3ñ?ì&gt;©{vð?6ÒJa ©ñ?6_x0011_n_x0002__x0003_&lt;vñ?*c·Gð?kx$bwñ?ýµuèñ?J¢½­}ìò?ïO÷"_x0001_ñ?_x000C_N=¡ð?L!}kTßð?·áÉñwÑð?öÉÆ_x001E_ð?&gt;=_x000C_¸Gó?h!^ñ?+Iº_x0007_þ_x0010_ñ?Lf _x0019_+õ?ü×°M;vð?_x000B_ª¹Âûò?Ñ÷V*ó?q¢÷eZð?â_x0016_8K_x0017_tð?ñ_x001E_Èüÿð?$d#M_x0019_mð?`_x0011_Âm¯]ñ?mLø_x0002_+@ð?f{Û_x001B_/ð?_x001F__x001F__x000D_iÁñ?ã=¼3ùàð?y)_x0008_.Tð?»íåð?¯*¸Eið?oäC­}ñ?&lt;þHãçZñ?8¿²ñ?_x0004__x0007__x0012_!9ó?²o_x0013_3¹ñ?õ_x000E_r_x0010_wò?èTð?ÄT)å\ýð?h+$nð?lÒÓ2Îð?¥\ÊSÅÝð?÷§¤#fð?_x0012_ßî*Ìð?ùeÍh_x0012_ð?¡Ùq÷Ýð?Yi¯ó¹_x000D_ò?0_x0004_Lö?A(7Zað?ïciHð?VèÑöIñ?W6y\ñ?ýq»R¦ñ?P_x0008_^ö;ò?ÄÅ¥8ó?_x0012_E2_x0008_õ?_x001E_÷º_x0006_´ð?Ç_x000D_cÄÚWð?_x0006__x0003_8_x0005_ð?o Ø_x0002_Knò?Èÿ?²fð?{¶&gt;_x0015_ð²ú?ß#Áï³ð?gj_x0001_o¿lð?/R_x0003_Î_x0002_ð?&gt;ô\â_x0007__x0008_p¡ð?_x0016_Ê_x001F_J¼ð?éäµ¨ð?_x0014_­(Aªð?X¾ÛÒð?ýó_x001C_Ë&amp;ñ?&gt;ÄIáò?_x0014_v=íð?*ÿëx_x0002__x0004_ñ?B9ãógò?ùdöYß[ñ?_x0017_Íù%^Zñ?å_x0001_rÀHñ?à;:gpð?ä3zT5ð?¹:¹ª_x000B_ñ?~á_x0004_Éçñ?_ï£âµÆð?Uu!_x0019_ñ?ì_x0001_&lt;fð?óÇÆ+®ò?D þoµó?õt%nêZò?ü¤âGQò?&gt;º¶ûùð?Ó&lt;@_x0006_7õ?)q9?bñ?_x0003__x0015_{^-×ñ?½!_x0019_\©_x0016_ñ?ý=®Jð?ääÊWomñ?¼_x0005_VÎGð?_x0001__x0002_^*xE_x001D_îñ?ó&amp;«_x0011_ó?x¥NË¢ð?Îï_x0015_w.ö?_¹½Klð?XT_x0007_RM½ð?¿Yï_x0004_Í¦ñ?Þ%â![_x0002_ñ?5_x0013_¹_x0003_)_ò?BÞòÍÝõ?_x0017_Wd_x0010_·ñ?ç_x0005_Íàdð?YÓ´_x000F_îßñ?ø`°ÆÝò?v­;_O3ó?;à´ò?µ!_x0018__x0015_ò?iCtkìð?°C/D_ð?,×rß´_x000C_ñ?Èha^qð?OÕ§Ëðò?D´_x0019_!_x001C_`ð?_x0005_ù;JCÑð?¦PJÝÙ©ð?]s¨uð?¦+RD_x0001_þñ?FþE Hñ?Ð¡Íö?¯ñ?ÖXßî&gt;_x001A_ò?Öqþóóqð?ª¦*g_x0003__x0004_Puð?egÀËQõ?®®árSRò?×-µ_x0016_£ñ?Ù×ìõÂûô?ÐÌ§=Úð?	Öª"5zð?âs&lt;_x0011_mNð?Ie_x0005_³ñ?SuM2Gò?Jk¸+ð?¼è(¥_x0005_ò?0dq­Í_x0001_ò?y^&gt;_x001C_yñ?¡D?Ì)ñ?_x000C_&gt;¤É$ð?·hhõð?ÚtÁ8Cõ?_x0005_¾j_x0015_¼ð?£í_x0002_F§Qñ?kcØì_x000E_ñ?uá×D|ð?&amp;:Î_x001C_jQñ?Uvl{_x0013_àð?Ô³ÁZ_x0010_­ò?&lt;b_x0007__x000B_¡ð?p{_x0013_û?ñ?×Y3Mò?UÞÌ5Ãð?w8"»qö?Ô¨JÌaÑ_x0002_@)À¬¬ôRñ?_x0001__x0004_Æ¯wP@ò?Ú%-»Ëð?&amp;*3mð?2ÛPÇ&lt;sñ?Í­Ú:1ó?_x001A_l_x001B_vñ?W_x000D_Ðñ? &amp;å)ð?Fº%3m^ò?(_x0011_ç_x0017_tð?¬P_x000C_L_x0001_ñ?úÃóûôð?/n`¯Qð?]ä9¦_x0006_`ò?rº_x0007_þ¶ð?{b¨q²ð?ÿÏyO_x001E_¡ò?÷IÙäl½ð?xÔñKO¥ò?_x0003_£]7cñ?+_x0015_sñð?(ºðc»ð?y²Q_x001B_Ísõ?j_x0002_¯h_x000C_ºð?ä®µ_x0014_£úñ?_x000B_ëm?_x0005_Âð?Ì6_x0008_n_x0016_sò?Ùcí²Øñ?`F­Bð?DËHß_x0016_Bð?Z]H3Tøñ?{_x001B_éÓ_x0002__x0003__x0006_}ð?_x001C__x0006__x0001_;Üô?WÇû7_x0017_/ñ?s_x0010_ÖÇÈ~ð?=·E}ôò?@_x000F_·C#¹ð?_x001B_.íYÁð?ø^¶yùÚð?ôÌ3bdð?]Öê]Äyð?¼Ê5_x0013_Çñ?+.T_x0017_Nñ?¸Pø_x001D_Z&amp;ñ?ÝÜ¥Èð?ìÍÂüÊó?ßÁõáA~ð?7ÑGzR!ñ?_x0004_×_x0015_XPLñ?àË_x0005_cK	ñ?_x000D_r&gt;&gt;ñ?u»_x0018__x0007_Óð?ðÎæZ_x0017_ñ?_x0008__x0014__ð?_x0010_}®¡ð?ª¼ÎYMð?Ê_x001A_?&lt;Çô?Mï_x0004__x001B_³Åð?ïéâT}Ùò?Ï&amp;½ð?(­%ñ?8{&amp;ö_x001D_ò?_x001B_ô[¥[ñ?_x0002__x0004_B»MAò?§_x0012_ðc0ñ?S¹ÁöÝÒñ?K#_x000B_:½çó?__x0001__x001B_üêµô?DÏÎÈÀð?åµ½{ð?_x0014_ß_x0003__x0018_"¢ñ?£_x0018_B|_x0015_Þñ?~Òlñð?_x0014_ú?ñ?R¤Ém´!ò?ÂØE_x0011_ï_x0007_ó?ÐÓéØ?ð?rgLý}ñ?#Ì¼ôð?î_x001E__x0006__x0010_JZð?&lt;Þ_x000D_MIñ?Ô~_x0006_³°ð?þåéú°ù?Àöjú¢ð?%É_x000F_f$£ò?oZ¤r&lt;¹ð?_x000F_ú6þ_x000E_ó?(Q_x0008_mÆ§ð?kßéJT8ò?_x0008_n_x000D__x001D__x001E_ò?V_x0004_,Åzvð?X¾Kµñ?_x0015_Pl_x0018_Ø_x0004_ó?Ä·_x0004__x001F_©ð?ÊØ_x000F__x0005__x0006__x0002_Ýò?Ö­ÿZÅð?u7[/ð?ôË/qxð?öa«wv.ñ?_x001C_YÊÍG"ñ?EGH_x000D_ ¥ð?W%_x000C__x0002_ò?À¡_x0007_/1ð?ßÓüQñ?_x001A_EyÌEJð?9_x001C_G@ð?¯ÕT^Ùð?_x0019_ÛÕ	_x0004_ò?û_x0001_gêºò?É._x000C_ð?hz_­xð?'ak8;Fð?-5)âVð?&gt;@mvsô?ýµ_x000E_aÇ®ð?_x001E_u×Tzò?ýg1Möð?§ßs4íð?I¡ú_x0003_ëó?%ãÌ{ð?Þ_x0013_ÅÆ«Óð?NørÆð?üÝæEñ?³É#¹ñ?_x0016_X	è#©ò?_x001D_Â7Ç_x001F_¿ð?_x0001__x0002_Ø_x000E_xîÈðõ?½5Þìd7ñ?F_x0013__x0013_ñ?Sû­è¨Ðð?À_x0017_leÌð?Ú£BCkõ?Äq__x0008_xð?÷ë_x0005_îJð?¨_x000B_æÎpdð?l_x001E_W¯Txð?KIé_x000E_	§ð?¶ú±ëÚEð?_x001C_eÁð?ÙIä_x000D_?2ñ?àN Íñ? b9áñ?ðM_x0015_W¥?ò?ÃïöG_x0006_ñ?+]'íðõ?¸Fw_x001A_ä	ò?6*_¯JÐó?sÜ_x0007_Ovð?h"DRKð?r#Cýþ?ÑÒR2ñ?¢ÈC_x0003__x001D_Üð?_x001B_×_x0010_Ø_x001D_ô?|fR`_x0007_­ñ?Ú:mq,ºð?Úàqz-Ìñ?z_x000B_;)/ñ?ÎÕ§ù_x0001__x0003_O÷ð?`*Ë×m_x000B_õ?Ç«|ãç1ó?õý_x000D_ @{ð?õ._x001C_Ù_x0019_ñ?B$yÁ(Âñ?:jä(ð?"_x001F_Ù}%pð?¯zAúèð?_x001C_qãð-#ñ??N©è_x0017_ñ?Ëigä/ñ?ä_x0019_)hî¢ð?rqê'Õxñ?0ÄF_x0002__x001D__ð?ÔOÔ²_x000D_ñ?ÃÓbôuó?F%L©Õñ?BÙÃ6Võò?'Ýs;¹ñ?$åh_x0015_õ?´C±óàÙò?¹ófªtÞñ?,Ç,_gò?D_x0017__x0002__x0005_ð?È¥h&amp;nåð?} òHKð?`þR_x0017_Äð?_x0010_Úmdñ?|ü_x0010_Ìqcñ?ª78R¡Oð?S'Ïøó?_x0001__x0002_SÓã«Ï¯ð?£Ø	ùgð?¤ñ?_x0008__x0010_æªÂñ?5)HKð?_x001C_eL4èÙñ?*:ûéð?ú1li"ð?IRÔßð?¡¨Wv;ð?V~üªð?-äJÂ_x0012_Rñ?Î¯ÊØ|Gñ?_x001C_¹	òOXñ?Npa7´Pó?_x001C_%_x0007_ð?_x0007_­_x001E_ô ð?_x0006_·Â_x0010_Ð-ò?\bÕR­ó?]K_x0014__x0006_úð?z_x0011__x0001__÷wð?=C5Ò2_x0004_ñ?ïLÿâzñ?óº¦_x0016__x001D_nñ?UK_x0015_×ý*ñ?Ø8ñ|&gt;.ò?IújnÞ_x001A_ò?	¤'C.Wñ?¼ü=5Áúð?i/_x001F__x0015_äüñ?na0j_x0017_|ð?üB_x0006_	]Mñ?Ðk_x0015__x001E_¥ñ?¥¨ônQ·ð?æ_x0004_}_x0012_ÎOð?³wF§ñ?`æ8É_x001B__x0003_ñ?_x0008_¿êñ?ÂJîø_x0008__x000C_ò?&amp;@ôoçð?z_x001D_àð_x0001_mò?XSßÅ_x0004_ñ?WþXæ_x000E_Vñ?ÑÒ|V«ð?Dq_x0003_ñ?ÒvÊ¥¡ñ?¿õ,ôÊÂñ?VþØA_x0007_°ð?&gt;¦R¨ð?-úï=4´ð?#1õõâò?ø_x000B_E3éð?n_x0001__x0003_Gð?±­wÆªð?^æ_x0002_8á ñ?#ª´Ð_x0005__x0012_ñ?_x000D_ã5_x001F__x001F_ñð?ÐcDæ_x0011_ò?	C2u5ñ?¾_x001B_o°ñ?Áö_x000B_ç(íð?TLê)Åð?&gt;_x001E_4Ù?ñ?_x0003__x0004_We&amp;«]lñ?XÎDúáð?e_x0018_¾ïnõñ?ãìzZºð?ï_x0001_ä­_x0008_¼ð?_x0003_Ó_x0005__x000F_rð?KäagD¸ð?t_x000C_{_x000F_ð?{¯	.ñ?éy_x0018_[b_x000C_ò?T!¬øò?Ë_x0008_ôÖöö?&amp;ºãïå_x000D_ó?_x0007_PÇÎúñ?[©þ Ñ¹ñ?_x000F_mGzõ?k_x001F_tHH­ñ?=Éêå Ïð?^ApÃ8ñ?Zcr!_x0002_ú?_x0012_÷_x001B_2ð?Ú _x0018_.`ñ?_x0001_¤_x000C_Ûýrñ?"_x001A_]_x0013_ñ?ûnfó?(_x001B_)@ñ?Qòí_x000F_Þñ?ÁÕ©¤4Õð?Ãó3,Iñ?xqSñ?MÚÍ7=óð?ô²ip_x0001__x0005_!Ìò?^_x0010_ò,°äò?¿!GàlKñ?»_x0005_ö9Gð?¸lÁ%õð?_x0013_®+kð?FT%Hò?_x0002__x001F_öræò?\AÒÈ»ð?hU_x000B_G°ð?ö³»_x001B__x0015_ó?_x0011_©¦zeñ?	N\®êñ?WØÏÍð?ò_x000F_p_x0004_3_x000F_ñ?&lt;FñÆã¶ñ?h3_x0013_»ñ?_x0017_ët|åð?tx_x0003_®%·ò?À_x0014_ã±ñ?^;zïÍÃð?¶_x000E__x000B_¾Â?ñ?¯Ä·_x0011_ñ?_¾è°ð?wÚæ!´ð?_x0001__x000F_Ç7ñ?_x0002_¥_x0007_8ëñ?·DX_x001D__x001B_ñ?ªãÝm_x001A_jò?ÆV¦Àñ?m8*ìe}ô?|äNºgð?_x0001__x0003_;Úd1üñ?qj"a£ð?¬:Þhð?·õà_x000C_Uò?^ÆÛ´}ñ?_x001D_ÜÝ¨Ðñ?¯v©ívõ?J_x0016_ð_x0012_t#ò?d_x0003_]|_x0019_¡ð?_x001D__x000F_:Ýñ? kàdSò?væTx_x0006_ßð?|L¡h_x000D_ñ?AÆs3_x001A_ô?¸Á äÄíð?:,}_x000B_Ånð?é_x0002_±¶]ð?kÖ5¥_x001E_ñ?x/F;jñ?u_x0012__x0001__x0007_Yð?ÑU_x000E_Öãó?_x0010__x001D__x0001_ Òwò?kÂÈÁð?×©:_x0013_pð?°ý¨û%¸ð?üý­éñ?«°ÿ¼xð?ëj_x000E_v_x0019_ÿð?¯µK:?ñ?_x0018_éð_x001C_]ð?_x0019_à7öQfñ?ì9^`_x0002__x0003_únñ?hï6VéKñ?QM9ÇáNò?®ìv*_x0008_Wø?nÌÞ£GLò?Kö§ä*ó?_x000C_º9=öð?`_x0017_` ð%ñ?å_x0006_öÂò?mG°àð?__x0017_Wsó?ÐÊá/_x0001_ò?q%_x0018__x0013_oÔð?AÑÂË#ñ?V3Õ.ñ?V*qUò?÷2Yù_x0012_½ð?øBo*&lt;_x0011_ñ?j%O_x0018_Sò?_x000E__x000C_»­/!ñ?0M_x001E__x001D_×ð?æfxI5Có?¾¶Û0»ð?fV:ióð?´Ð\&amp;,ñ?¿&gt;¢z ò?ÿ«?rÓhñ?Û¿dªDYñ?_x0013_ÝÛËi	ñ?Ý¼@[Èð?|_x000D_Ê	±2ô?kE#8*ò?_x0006__x0007_*J²7û?bÇëqð?çr3_x001F_øð?Jzv¼N_x0010_ñ?ÔmPÝÌð?Ä_x0012__x0013_#Uó?ó*_x001F_gÑ^ð?ß_x0004_9÷À«ñ?)#z¤ð?_x0001_;±Mk6ñ?®hÛv´Wð?Øø¡öò?£Ô{&gt;ð?wàh_x001A_ùð?3_x0003_±ìû(ñ?5ö¯ÎÖ_x001A_ö?98_x0019_Ë#ð?Kû_x0002_3@ô?¾_x001D_Z«Þð?^mÅ[ëåð?©Ù/±ð?_x001C_³W_x0007_4ñ?ÿ_x0018_z¿_x000D_ñ?Ã_x001D_g_x0005_*Îò?Ccõy_x001F_Cò?°¼]ÃO.ñ?à(·ãñ?³`ÿä_x0008_ñ?P_x0012_p 2°ð?-J;H×ò?J§WÅ_x0003_ò?¢µáR_x0002__x0003_|ð?F²&gt;_x0019_Vñ?Æ_x0001_ht_x000E_ò?_x0005_ï£¦â5ô?p¿g^ªRò?2_x001B_Ôó?_x0013_¼Q4~ð?mÖd\¢ð?/)È9ìÄð?rù_x000E_"_x001E_¬ñ?¼_x0010_´sMñ?ë¶ü_x0002_/Oô?_x001E_g]#ñ?Z_x0006_kñ?¯ññ¼ýsð?ì¬ü_x001F_*ñ?`yAà9Eò?ú_x0006_?5Ý0ò?ö~x);Vó?®_x0017_7Øñ?_x0011_ªàc§rò?_(Ìþ°,ð?#¹î÷Äð?,êÐj=ñ?íÅÌ_x001A_ùñ?öI_x0018_T_x000B_^ñ?PÃAÍ^ñ?¡À#*Úáó?Qdë]8Rñ?5_x0013_Ü:ñ?À_x000B_í¹ð?^_x0007_ë$¥ò?_x0001__x0002_QqÏÎ½ð?á"&gt;qÍó?ê_x0013_½ßð?sDl¦ñ?-Shñãð?_x0012_²^J -ñ?(*_x0004__x0010_ËÐñ?T$/.èô?ÞÐN6r9ñ?]xµuð?Rko­vLð?t×ÖºÀ`ð?~yª+Ôð?_x0002_'ï¤Ùnð?Z·#i6ð?°}E|Wyð?_x0005_â_x0008_ðñ?_x0007_ÍkH_x0006_Eñ?_x000B_£fZkcð?11á_x000D_~ð?äU÷Ynð?_x001A_L}%åIó?D_x000C_&gt;_x0015_Gð?Ü|üwð?Ña¢mç¬ñ?©lQspð?_x000F_àm_x0010_Pð?3_x0017__x000F_h_x000B_!ñ?4hÀ´Ðð?³Âe _x001A__x0002_ñ?ZmØ¾¾ð?¬EÈä_x0001__x000B_sþñ?¡	pH)ð?­?nI)ñ?_x001E_Ç4Q_x0015__x0007_ñ?ñ"ÔÎ3ñ?øE6Ï_x0014_Ýð?ZÍMO+ñ?l0I0_x000E_Þð?*8ðtñ?XX$/ºñ?xRò_x0019_¾jð?º¤Í_x001F_!õ?t_x0004_Xeð?_x0013_ò`Æð?è_x001D_}ç$ñ?_x0001_I_x0008_&gt;Åõ?71/§_x0016_ñ?£ö_x0017_¡_x0015_ò?Q°h_x0003_ùð?B_Oü7ð?Z¡û_x001F_µò?_x001E_ß¯Jð?_x0005_X0_x000C_«ò?;òÊVÉð?êOÖ¦Lñ?p®íH ñ?N×&amp;FÏð?K«í_x001F_¾ð?Y_x0006_J=:ô?jíiø_x0002_´ð?L)Åd~ãð?Wiê·ð?_x0001__x0003_ßÛ_x0010_¦3·ð?£àE_x0015_³­ñ?6[_x0002_s°_x0002_ñ?B_x000F_º7Ìµð?ÌÔÆ_x000F_^_x0017_ò?Æ¼ÂÂÞò?_x000F__x0015_Có_x0014__ò?Ïç/OZñ?,#_x0008_9XÖò?àéß·_x0016__x000B_ñ?jMáàq`ñ?p= Á!Êð?y Æëñ?$½U_x0017_Uð?|o?¶#Øñ?Í­¼_x001F_3ð?_x001C_ywª]ð?Þ§´Etgð?ì?=½&lt;ßö?-ñÐº¯ëô?Ð_x000C_N Kõ?{_x000E_Ùõ¢&amp;ñ?©@Ê?Tñ?8«\Yß¹ð?	¶fð?gA_x000F_ð?þ#pùØ_x0016_ñ?ò¬°,_x0013_eð?ÙÄç_x0018_§_x001D_ð?¯cçvsñ?,N«Ï	Sñ?1¶¼_x0002__x0005_É_x0007_ñ?%ý_x000F_Úæñ?3£2)Ñð?-Ä»õËð?BÕ½dØYò?1wO·_x0004__x001E_ñ?:Z!\_x0008_	ñ?_x0014_¾TÄYíò?_x0001_x_x0008_oôò?$²:ð?¯|_x000C_Ð×ð?éOD°âð?Òªý´6ð?Ì_x000E__x0012_RuÇð?-Ô£$%Að?Ï'](óùð?ì­î:LÒð?_x0011_º¾,rð?Coò?_x000E_#ñy§Óð?§_x0017_á÷_x000B_ò?[ýK_x0017_#ò?z&lt;;Läð?Å_x0019_é¢ð?uÞ&lt;;^ñ?Ý_x0016_CtK4ð?_x0014_î«¹&lt;tð?s_x0003__x0010_k©ñ?-úxÌEð?ìüño/yð?æK^æið?ÓôÂÎÔð?_x0001__x0003_ÐËýò?µòwÒ¶ñ?ªã_x0014_Â5Yð?ø!ëæð?`NuÊ%õ?R_x001C__x0006_¬_x001F_ñ?eàþµÑ]ñ?Iy_x0008_À(6ð?Õ3[µ"ð?¬V³_x0011_~öð?Û,ö_x0002_ðò?Ø!¥__x0014__x0014_ò?¹_x001C_Ó¹&lt;ñ?_x0004_Â'_x0001__x0014_5ð?	_x0013_&amp;|ßð?|_x0018_îPð?Ë_x0011_5ihð?®&gt;³`½að?·fÛæ_x0007_ñ?uÁ¶ÞBoñ?rl_x0016__x0011_)¡ñ?2_x001E_qí÷ð?®êk¼I®ó?VÅ_x0011_	_x0010__x0001_ò?÷ç¶çAö?_x001C_¢üÈYoð?gb­Úöeñ?Nâ_x0019_©ñ?&amp;ê_x001D_¦_x0014_æð?_x001C_®GTð?_x0010_Ý_x0016_ßkñ?0Á_x0003__x0003__x0005__x0003_ñ?î°ð?Pª*òð?)rwÐò?_x0017__x000F_ù_x000D_¡wñ?4o/Â\ð?ðª6Ìüð?_x0012_aÐð?m@³ÒCò?_x001B_XÜÔ_ñ?}äÝ#Åð?X8IëuYñ?If´|Åð?9Uã=Øð?ð9_x0002_^#åð?h&lt;_x0005_Ö_x0003_Tð?úH=_x0004_ð?¾³ÔÆ|²ñ?{D_x000D_ÿKð?=EÄ_x001D_Ä	ó?[olñ4ð?¤_x0017_).@ò?_x0002__x0002_Ã'?âð?Òë´*ñ¼ñ?Qx8ïXð?« ÆñIò?çÓ%ªî¶ð?_x001C_&amp;_x0019_eþjð?&amp;»K½_x0001_ñ?hÛ?lQñ?4Öáv_x001A_±ò?ò|&lt;Çl4ò?_x0003__x0004_«_x001B__x000E_æ.ô?¤VËñ?84ie_x000D_ñ?ÍD¦_x0019_hð?×ëYl!0ð?hN®f`ó?Ð 2`~ð?¡BÇ&amp;öñ?Mç¼_x000E_aóñ?ÙÙÕ^ð?^}_x001D__x0016_h¶ð??_x001E__x0002_|_x0017_ñ?_x0012_3â)h_x001D_õ?_x0017_ÈéÈQñ?æR &amp;Pñ?&lt;ÿ'Qçð?_x001D_¬dàªð?Àq_x001B_!ß©ð?|§Ë¶Ù_ð?j#¼â@ñ?ÁSO§»ð?_x000D__x000F_µÓ^­ð?ÝMn_x0018_¦/ð?Q¿zêZÄð?×Ó}¡YÕó?l¡ñÇ¥=ð?ªP`Ýð?yÇ&lt;$ò?C^_x0002_Â_x0001_ø?§C6_x0004__x0019_ñ?_x0007_]_x0012_q_x0010_õ?aÅK;_x0003__x0005__x000D_lð?_x0007_opåÏäð?ws/Öíñ?2:'l~bò?_x001D_cB|~¾ð?_x0016_Þ¿¨wOñ?9ö%V_x0011_ñ?êñÔ¬»ið?;ØÔu_x0005_ò?ÔÃûíÉðô?Àcj"ò?_x0014_Yý_x0010_&gt;ð?k,Bí/±ñ?Az¶{Þ¢ñ?2Ä_x0004_]ñ?%*'Áô_x0019_ò?7^ (¦¶ñ?¶åMÙð?_x000B_Ù47mñ?xÞG_x0016_²ð?Ã_x0002_}Kìñ?u\»/h°ð?B_x000D_&lt;{ª°ó?¢q_x0005_qHð?á~i¾ø ñ?Îì ³¤'ñ?5È_x0001_Ãþð?*_x0006_¬Þý®ð?¬\¿Ñð?_x0014_	©ÙÇñ?ä?zzô?ó_x0016_ãÍñ?_x0005__x0006__x0006__x0008_y;qò?_x000E_¥_x0001_6¸üð?dÏ_x000D_%_x000C_Íð?|È_x0014_&gt;_x0003_õ?"_x0012_xåäñ?Ä)Ñ,Ô¦ð?ÔïnT]ò?Õ_x0001_Ó5¢ð?sâT&gt;ñ?da/RRð?nì8þ¹ò?È_x0010_6_x0017_Añ?3VÓµ_x0013_¨ð?Þ_x0013_cÈ¿@ð?_x001E_Qké$ñ?h}_x0004_è&gt;ð?xÀZ_x0002__x001C_Öð?¯Îº_x001B_¹ó?Yaç¤°ñ?ÝBð?`vetå_x0006_ñ?_x0017_é97Âð?Q_x001A_!Rhðñ?h`@9Äô?X¦©²"ñ?kÝ¦Ô£Xð?&amp;ÿQü*ð?Z_x001D_CòÜ¿ñ?mZBÛñ?BGñtp/ò??Û_x000E_ê_x0006_Ûð?OZk_x0002__x0004_X!ð?UÏ2CA1ô?_x0013_\ý÷_x0012_ñ??6¤wxGò?/åñ_x0006_Ñ½ò?EÇ~Ø,ò?n_x000F_Þ^gñ? _x0001_tÓ_x000C_ñ?4(Þ_x0014_ò?SÎëÜvKð?)¬©tð?7_x0005_¦ÏH_x0004_ñ?¦Ä&gt;ò Ñð?5c¢²Uð?ÔMØÕ,ñ?Ç½Îð?¨¥ô8qÍñ?ºPo¥º!ð?_x000D_y_x0012_	9¤ñ?,_x000C_ôÒé ð?Rfû~&amp;_x001D_ñ?_x0003_­ëÂ.ñ?_x001C_¬_x0003_néô??S]óu=ð?ï§{¢N¶ð?_x0017__x000D_ñ?b*þ3?ýð?_x000D_yÂTåSñ?Ð3ª|ñ?:±kApyð?z&lt;_x001B_mihð?µ_x0001_aµ)ò?_x0001__x0002_7_x0008_,.ðöð?.¨_x0006_E_x0014_ñ?8Çú,$Õð?Þ_x0014_¹]âñ?_x000D_¹ û£ð?Øöûrøñ?X?ìº_x000B_[ð?.É_x0018_|zð?m_x0012_³tÓ8ð?ß&gt;ÂDkð?v _x0018_ó+ñ??«ó:bð?ÍD25¤µð?@,if»ñ?nÊ£^¿ð?Â¾-Ië[ð?_x0008_|£þÅÄñ?'_x0004_¹9_x001E_¸ð?ÍÆxô_x001A_Òð?2Èdroñ?_x0007_£ØwÎð?Ì_x000D__x0006_£ð?_x0016_nC]¹ò?7L©¬_ñ?F Ì_x0019_N	ò?«Ì.+îóð?àÌY³/ñ?_x0005_wiHð?ôMÈô_x0015_ñ?êÓÑìró??,?aGð?_x001D_Ã__x0002__x0003_ëñ?2Òò\´ð?_x000E_Æ­©O§ð?YN_x0011__x000B_pÿ?äÄNÓÞð?_x0010_vc|0hð?0¹ ²0ñ?Øû·_x0007_pØñ? !$ERËð?ØU/íÒð?¹ég_x001B_~ó?_x0001_:;eò?KÏ»ïð?ð08.Òôð?i¾42 Ãò?y¬_x0018_&lt;z|ñ?_x001C_øBf_x001E__x000E_ñ?vÅ_x0013_Þmñ?1*X7¬Uñ?ÝT¶ô_x000D_ñ?Ð_x001D_ÿð?tGÃ&gt;N\ñ?ó×ív+0ñ?T;_x0010__x0018_&gt;äñ?}M_x0002_êá¶ð?bObÝÐð?9Ó»¤_x0003_Xñ?eçá Ódñ?NÒ Õñ?GÊY8Ò³ñ?ïö7efñ?íÞ-_x001E_ò?_x0002__x0003_$Øâ³_x000E_ñ?g(_x001D_Kýõ?ÉB8_x0016_ð?ïR±Ú_x0010_Zð?²_x0014_æDzò?¾½Q¥õnð?" Báð?ï HÅãþð?_x0005_ñ'#XNð?í_x000D__x0010_ºñ?Û#Ð²&amp;_x000D_ñ?ß{(Kó?ì­&amp;¬_x0002_ñ?²Xºù_x0012_ªñ?²dà	¢ñ?C¾ðÁr6ñ?n+|(¦ò?d_x0002_ o£ó?Îâªê#»ð?Æ&amp;dÕ	îñ?ì_X½ð?_x0003_T6_x0002_3ð?qæ_x001F_(3ð?\U_x001C_Ýâ$ð?_x0001_Aºmñ?`ñÜÁ8ñ?MïR_x0013_·Rð?ì_x0014_¹ä§»ó?BF_x000D_ù_x001E_±ð?ø_x0012_|ûjð?_x0005_ÓS_x001A_Qð?f_x0002_ë×_x0001__x0005_¾&lt;ð?ü¦q_x0017_Åñ?D0Ñ_x0011_Yò?xé,_x0004_]õ?¦z¹+ò?â_x0013_Ác¼ð?ÈÕ2æhÜð?ç+`ð?ã@á-(úð?!xÞ_x000B_ð?"_x001B_¬¨ð?º£&gt;1Èð?1Bz_x001E_e@ñ?7C`·/_x0015_ñ?ìV&lt;ïOð?éÜÖ	_x001B_¬ð?Ü_x0010_aW­Üñ?_x0003_äü¶(ñ?\*e^|ò?a$''_x0007_[ñ?mùSI_x0013_ôñ?I_x000E_	®ñ?ìB&lt;o5ð? }»=_x0005_ò?BM_x000D_»Bñ?_x0012_s¬_x0002_øñ?yàÆL³ð? '3&lt;9¼ð?+°`ð?ùX_x001F_)&gt;ò?_x001A__x0001_^&amp;ýð?Mxú_x001F_ð?_x0005__x0006_O_x0017_mÛdtð?_x001E__x0004_Ã.Üdð?p_x001A_w_x001A_¦Õð?3G_x0003__x0007_ññ?{7¬*(ð?§åU½Qò? _x0003__x0007_îæð?âq_x001E_Bb·ñ?«¾pRö?Ë_x000F_÷ð?¦6o7#ð?Q;öC3õ?BeaGcð?@_x0007_R_x0002_y;ò?¼u­³\ó?HÒvyÏð?a|Jîõ?¦µÜtÞ¤ñ?÷õÝìÓô?±Ëïkñ?;Ã!_x001F_Ë!ñ?@tËÔ&amp;ò?Ccr«ª;ô?ïÿ|_x0002_Zúð?Ö¾§Â~ßô?Wèj¡$_x0001_ó?ÙIúð?äÛÍæ_x0010_ó?Î|Ã;_x0012_üð?Ñ_x0018_þPþð?þ~vï«ñ?_°kÐ_x0001__x0002_Oð?A_x000E_¥¹^×ù?ÄÎ"Èñ?Ö¬påð?j&amp;i_ò1ð?ÿ¶ñr@ð?æLcÒÈô?6øñæÑÛð?H-_x000F_°û`ò?OÀÀ_x0014_27ñ?ÕÝ´-_x0007_ð?_x0010_.!bbAò?÷hcø$Èó?_x0003__x0003_¿Å_x001F__x0019_ò?_r_x000E_øðVõ?)ì_x0019_£Ù|ñ?ì=_x0006_¢`ð?ëi_x000B_q¡_x001B_ô?u?M~­ñ?¾{dàð?æ ÏH¥_x0002_ñ?]5CM_x0001_ò?,ìÁÛ1ºð?_x0019_y_x0011_ßXÈñ?_x0014_g_x001C_5Áð?F$_x000B_yð?.2·IÏ|ò?_x0011_÷µ_x000B_Õð?fÄ¶+%íó?ÚS³ÞPð?a;*Nèñ?_x001F__x0006_ÓË_x001F_ô?</t>
  </si>
  <si>
    <t>d69318ca16614ef13bcc1c554218f629_x0001__x0002_èî_x0002_'ó½ð?_x0008_¢ñä'Kò?nx"_x0018_ò?yx÷Þ&lt;nó?Õ«_x0003_aÅåñ?GÉeB"ð?À&gt;J2_x000E_´ó?Q£fð?àú§ÅNò?¿Ü^_x0003_ügñ?"+ß_x000D__x001D_ò?bùu&amp;ð?ÖB_x0001_þ59ò?Ê_x001E__x000E_¹_x0011_ò?|Ð%_x001E__x0016_úó?o¾S'Lð?yA_x000E_î°7ó?Îã?`%_x0012_ó?Tòî¥_x0018_òó?÷ià¢õèò?$á}hñ?&gt;©gMüð?r½_x0016_çÉñ?_x0002_ÍX¦¼%ñ?By_x0017_#Ïð?_x0003_a½}Pñ?¾8¿õGsð?/!Ùêð?ÏÌKµáð?(ñÂ_x0010_:-ò?"S_x000C_äù"ð?[RÎ_x0001__x0005_È²ñ?_x000C_H_x0015_î·ñ?$PCehÅò?T&lt;DæPnñ?AÙáÇð?Ä[IQjSñ?ïÎR_x0004_ðð?$!ìñ?Ô_x000B_óm&lt;ð?_x0019_ôÿ¶oð?_x0004_ÜùÝlð?_x000F_B~*U5ñ?Á_x000D_\_x001A_·ñð?&amp;{:V õ?HÄqK_x0008_ñ?t_x0006_.@Y-õ?0-_x0010_FDðð?l_x0005_Ìøã_x001D_ñ?Z¢rª åð?Éí_x0013_|æð?¥n_x001F_,1Zò?Ð)Þâ_x000B_]ð?_x0008_];_x0001_'ðó?_x0002_Ç}~iðð?Àì_x001E_._x0011__x0001_ó?#kTåqð?`½_x0017_Y_x0011_ló?¡»R_x0003_¥eð?È»Ïw£Ñð?µ/ØWò?«a?ó?4Ú_x0003_~È³ñ?_x0002__x0006_òÿÎOþNð?1G¼wkCð?â[\Ú³ð?½XI_x0005_5Íð?ÆÙ=_x0018__x0002_Kð?höÉ^_x001E_ð?þ#rµÞÙð?_x001C__x0002_UHÕò?bÜI%ò?=¹_x001C_ê¬ð?gUâïð?Î=s_x0008__x000E__x000C_ñ?'UÄý°÷ñ?¯¬õÀ¹ð?ß	m._x0006_Qñ?ÒÖpDA_x0015_ò?¨¹¹¤ð?ÖpCeð?wD_x0004_D¹ñ?\Û÷×Iôð?Ä½ÃòDñ?î¨îð?EÁq*ò?,Íª_x000C_Èð?m_x0001_ï_x001A__x001E_ ñ?¸ºÄPUð?¬wÚ,7_x0003_ò?Nbßmó?øTºó?_Sj/#çð?-r _x0011_¤ô?úÈ^_x0003__x0004_²:ò?¢¦xKò?0'_Ìð?Vã¡Ï±uð?ñ«Lz£ñ?q 'ÀY-ð?"é%qáð?_x0004_¶_x0002_oå%ó?º«aÙ_x001F_ò?¾Þq£¾´ð?:(ã[ð?GeIÏÆ_x0008_ó?hÝäjÁð?!_x0019_X&lt;2Ôð?£_x001F__yñð?v¹?þ4Ió?_x0019_Uî÷ô¾ñ?ÈöªÂ|³ð?GïµëF³ñ?¢kÏkqñ?|_x0017_d_x001C_¼ð?h«ÆÇð?#~xüzMð?Ê1¸^ð?â_x001D_õõi_x0003_ô?ûO-è¤ð?_x0008__x0017__x0001_¾_x0010_ñ?ê_x0018_`Aò?¤$_x000E__x000E__x000B_±ð?Ã¾ær'ó?_x001C_Ü/²jð?zb¡É6Wð?_x0003__x0004_ÍÌ _x000E_ô?_x0018_h¼_x001C_þð?a`Ó_x0007_-zð?Ø¿³Ë÷?ôcþ¾ró?K_x000F_¬®ò?¾¥cßåÈð?/Ú$¡Mð?_x001C_ýÔ_x0003_Mð?óÏcñß]ð?0_x0003_]ãÿ[ñ?¢ÄÀIgÅó?N	da_x001F_ò?.Ãxè_x0010_ò?«ì_x0007_´OÞð?Ð,°¹·ò?×.@ºVð?.õ÷UÞñ?³_x0008_W_x000B_	)ò?ÿ_x0002_¥&lt;%Eð?ÛÔ^ïhô?ôÚ±_x0012_-ð?´ìÑùÑÝñ?_x001C_'_x0008_uèð?É._x0018_4H_x001C_ò?zã?&amp;Ëð?jØI_x001F_wð?¸ìdlð?ãr -2Áñ?_x0002_í3®Uð?_x0001_Òýþ¾ûñ?`(_x0002__x0005__x0015_dó?ñåê¸V®ñ?qS_x0012_~nIð?~åy_x0010_^ö?k§w_x0003_ø&gt;ò?R8_x001A_bð?³×_x0013_@7ð?]2_x0010_îð?Æ[_x0013_$°¹ð?pðï¯?ð?)_x0013_³ÔÂð?U_x0007_ô_x000B_eð?O¢)sëºð?_x0011_ùà-ð?W_x0006_ØÔð?YYåô=ãð?¸KPYqð?_x000D_TÀû_x0001_0ó?ÁùtkYð?	Bð?Gbzún_x0018_ý?x@_x0004_y¯ð?g_x0016_A|Òñ?_x0019_:'G+ð?ªM:9÷ö?È3O~_x0018_³ð?GµÎÔ[­ð?d~_x000E_¦{ð?£¯?Â¶¥ð?_x001D_#_$£Ýð?ÜTÞ´ñ? èæò?_x0001__x0002_üUxé_x0012_+ò?0ëïøoñ?RX¦_x000F__x001C_¢ð?Â8_b$Öô?'b_x0006_P÷ñ?Ø¯&amp;&lt;8_x0007_ñ?FAÃoñ?ÚØñ»ÀÐð?x^ê_x0019_ñ?h¥_x0018_h+yô?_x0010_2ÜÁÞð?Ñ£tFñ?_x001B__x001F_8_x0004_wÃð?2ä.ï.Öð?P_x0018_Pið?JaKÑB ñ?¦ï8kÔñ?pÕ¿	ð?î|kÀUªð?_x000B_psI¢ð?R2ÃãÛñ?_x000F_z#ð?ÛqØölð?yiäñû7ñ?ib««ð?^&lt;¼Ó&gt;¬ó?jéSý01ò?ü_x0008_\Ið?¡(_x001E_!Xó?÷6s_x0007_É÷ð?ª±_x001C_û¶æð?·Y«w_x0002__x0004_Ù;ñ?É&gt;Î*_x0005_ñ?¤z_x0006_=þ_x0007_ò?S:GO_x0006_¤ñ?ûë(íð?)_x0001_õÁ_x0018_ó?F(X,Ä¤ñ?m(2àúò?_x0002_ìÇU_x000D__x0019_û?°Ö«U5ªð?&gt;2_x0018_#:ô?ºÑb	ö?§*vñ$!ò?r2'õ9ñ?T-ÃJñ?7ï²ÎQð?a_x0005_Z1Åò?V_x0003_ZÙð?;¶fBð?&lt;½°¤ãð?øD®2àð?Þ²3Û;ð?Fûü^¿ó?9¯F_x0003_rð?²ã@64_x0014_ñ?yC½7&lt;"ñ?£Ýµ/(ò?_x001A_®øT_x0018_©ò? JÃ¿¦ò?&amp;kpÛÏð?6ûïÝÐð?¯~îÁ+ð?_x0001__x0002__x0008_O_x0017_n+gñ?¨waÄ¡æò?øZWðÑíð?¼ôöMÍ¾ó?¤døBÏÐð?Æ_â,c_x0019_ñ?å=r_x0017__x0014_õ?Ïæo_x0015_ô?_x0008__x0016_R#_x001E_¨ó?,T¦8ð?]õª¬¿ð?¬ôsWeñð?mzLÊ¬\ð?_x0016_²_x000C_c!ò?³Öà5ð?è_x0007_ç¤èòð?kÓ_x0001_4§_x001C_ñ?Üf7ó?ª_x000D_wÃ_x0016_¡ð?ZÉ|åØð?%iö{õ?ØC­a%ô?_x001E_±«1&gt;Gò?b_x0013_,_x000C_Gñ?ÚÞvñ_x0011_5ò?$_x0018_¡ïÒºð?È%õbìÆð?sö_x001D_Øð?ö²­Z_x001E_¿ð?_x0013_LèòÃð?âÑ&amp;á¦Nð?ÄnP_x0002__x0003_eð?@0i_x0016_ñ?_x0003_ßäâ¦Rñ?ë/8`ùð?$ê{Iñ?µmÙó	ñ?Rcµ´ð?®þn_x0015_ñ?È_x0018_~-_x0015_ð?&lt;7[£Wð?îPVñ?wjýcYð?_x0001_Sù_x0004_	ù?ìO}´:ð?Ö9ÞË,ô?ÈánÁ;@ñ?/Û_x0017_è³éð?ö ëæfñ?LN_x0015_"¾ò?Ò`?îíð?ÈÎ7óI_x0012_ñ?ÈL[;_x0016_Óò?÷ßº´Øð?eK&lt;Çð?]¼Ýµð?ö_x0007_@«_Sð?_x0019_}ç_x000D_uò?A,f_x0006_ò?"Vhæð?_x0001_©õü¿ð?%ÎmÎ_x0001_°ñ?$áÂ_x000F_&lt;sñ?_x0001__x0005_è³ÚÛvZð?_x0017_._x001B_^ ð?þuñÐúõ?Ù{Ìë5ð?|à&amp;Ï¼ð?5_x0004_ùÞð?»±ð?_x0002_kMrB_x0013_ñ?"ÿUµCºñ?CïV:ñ?|¯ê½¨sñ?¹ù­£hûð?&gt;2_x0005__x0006_Dåð?èkòWÀ+ñ?»¯F±1üð?ÚË@_x001E_°yñ?«ÒKÛÚð?{nPc_x000F_ó?l[j'`ñ?B©;È*%ó?9%_x001D_åwfò?Í_x001F_Í_x0017_á_x0014_ð?Ù¤G¹Mð?¸åCò?RmÌ¹ð?¼îÎ7Úð?_x000F__x0011__x0003_Ð_x0019_Àð?xÌÔ®Eð?èÝYø_x0017_ñ?¦¯è ð?8ZäVÊò?³úøa_x0001__x0004_òêò?m$µÚ¯Hó?,Ep£ó?_x0012_Ð§ÉÕdó?¿_x0007_»4ØYð?Z_x0003_¤X»ñ?Ñô­&gt;ð?_x0008_yÜÞ¬,ñ?]8_x001A_ÿ·ñ?6rÉýð?q#_x001F_ñ÷Wñ?O2áLÌ&lt;ñ?_x0015__x000E_ø&gt;vªð?êÑ?È&amp;ð?_x0007_4H§Q³ô?_x0002_öÚô=Uõ?F:Üóð?_x000D_c_x0002__x0005__x0002__x0008_ó?Ä_x0017_^Vañ?¦i±Sð?Ü+ÐÄð?nú_x001B_aõ?_x000F_9î/ërñ?~/kCØqò?ôðð_x0012_ëNð?_àk¦êñ?1Â_x0006_økñ?,ÕnÑÙfð?ø$^+Jañ?õS®QÏñ?ïClWYñ?Ã»^l_x0008_Nñ?_x0001__x0003_ÌuDöÓIñ?_x0011__x0002_i^NÍð?ª^þ¼¦ð?]°þð?ãî^Bõðð?ú9Î_x000C_@ñ?+_x0017_²&amp;0_ð?SîÅã_x001F_àð?Qðü#[ñ?h,OÝVñ?A_x000B_hÿÄñ?_x0010_½Égð?_x0015_~£âð?P¸ûÇzñ?éÔ}ÿð?Ñä-Ò_x0006__x001F_ð?õÌïøvñ?_x0012__x0013_h_x001D_Áð?µ_x0013__x0006_'uñ?Jí9_x0015_æ¾ñ?&amp;¤_x0006_ð?À_x001F_»Mîrð?÷!ÿÉÅâù?×_x0005__x0003_oj_x0015_ó?_x001F_Ôf_x001E_kñ?³xÇ»wñ?_S_x0016_ñð?D_x0002_1¦ dò?ìtØéüó?Í|;èÎAð?âð¹}òð?Br_x0015_©_x0002__x0004_÷_x0018_ñ?Sy´Uð?Õ¿¿skñ?â_x001B_»Ä«tñ?ïºû_x0003_Jñ?Vºk5óÿð?ðý_x0008_,j¸ñ?ì	ý§Ù;ò?_x0014_¯[[ð?£÷å=ñ?G7qä_x0014_Qð?õCô_x000D_ô?×_x0007_ËìdÐñ?_x0013_ßÃ9ëð?ÀûRÆ_x000E__x0001_õ?Ý)´_x0017_lð?~Þt+E_x0001_ñ?Ý_áBcñ?VgOm_x0004_ò?Oöªwrñ?Ô[&lt;iAð?_x0019_6«_x0018_ô?_x000B_t}ÓÉÑð?¯ïËr_x0002_3ñ?;¯¡|Ãð?Ëßê,A_x000C_ñ?¨_x001C_ÕRÁ_x0012_ñ?_x0007_ô(ä[ð?¦°HÎìßñ?1#(5ª¹ñ?ìí¢{O_x001B_ó? ]«æØsñ?_x0001__x0004_z½_x0005_iïîò?0@ÙØò?_x000E__x001A_]_x0004_sð?!'¨Ä *ñ?_x0002_ø·"X-ò?õà(Wi	ñ?½ÞÜ_x001B_% ð?&lt;Gzuuïð?d¿¹SÊBñ?p«ñBõ?ìuÈ _x0003_~ð?_x0003_ÆÂõ¼ñ?&amp;_x0005_Î)9_x0002_õ?U+MHçñ?_x0001_ý¢kÅ}ð?cÌ_x0007_PÓó?±ÇÆ}ãáð?Ãô_x0016_3Cð?gTâ$Ïð?Êæ¦_x0003_Áªò?k2Ôó?­¼Yú¤Äñ?gÍ'`;êô?sòõâ_x0008_Éò?°8B_x001C_§7ð?X_Å¾_x0014_ñ?_x0015__x001C_Â¿ÙÎð?ë²_x001A_¦_x001C_Ôñ?þkRÑ¹Oò?.Þ¿-Î)ñ?w_x000E_?âð?\íÿ«_x0003__x0004_Ìð?X&amp;Ø4_x0015_ô?êñ¬$}ò?_x000D_%4'2ñ?ñ:ª²­Êð?t¼Q®ð?	A~_x0001_\ð?_x001D_ðVÒUÏð?;_x001C_Éò¤ñ?Ó¬_x0014_Å¸¢ð?«_x000B_Výjô?·/]7Pñ?_x001A_FIñ?	-½2&gt;ñ?&lt;2_x000C_ãâ_x0016_ñ?._x001B_^çLñ?_x000E_`½È{Qò?râéé&amp;ñ?ÁqG£Ô{ð?03èbý_x0015_ñ?_x0018_UC*U¨ð?_x0004_èûnÅð?UÚhÒò?á*eö»ð?Ã_x0012_Ä_x001D_jõ?@_x001F__x0019_&gt;kñð?~ÜsØPñ?_x0005__x0003__x0002_"¹Xò?ñ=¡Cº^ð?h7íN÷Yð?Ì_x0003_Áõâ'ñ?âPÊt&lt;&gt;ò?_x0002__x0003_J};Aõ¶ð?_x000D_Õo/ÿò?çþ\®Lqñ?_x001E__x0018_ð?«æ"ä8Ðñ?´Ëð?%$RXFð?Í _ùï*ò?»_x0013_îWòñ?'_x0016_P'ùÈð?a3¶¼¨ù?+@el_x0008_7ð?_x0013_ìS/Vöð?wÊ_x001A_ì_x000E_ñ?¼T_x0014_{¹¦ð?éù½Îñ?eûµ»ð?MÐß/mñ?dÿGªä,ñ?_x001F_G{Á-Cñ?Ö÷4ð?ÿ 7%_x0014_1ó?¯ÑM{_x0001_?ñ?Æl®Á_x0004_ñ?ðßð?$8ÌÐbñ?l_x0012__x0007_ÒâCð?Æ¦Î¤3ñ?áÂc©Oò?Mi_x001C_&amp;&lt;0ð?í_x0015_R_x0011__x0018_ò?Ü 0`_x0002__x0005_ _x0005_ò?ØJç_x000D_Vô?_x0015_pqÿÐð?²^"v_x001A_Úó?Ü:xÙoð?_x0001_ Ã_x000B_ùó?p¤mÈWÂð?p_x000B_n(·°ð?_x001D_ÑyìVó?&gt;Z&amp;Ñð?k8@_x0007__x0008_cò?_x0011_nçW·ôð?õË¡Ñ_x0004_áð?2Z«e=õ?SäàH1_x0015_ñ?ò5c¯\ð?pÄVzDjð?M±_x001B_àð?_x0005_h¢íçuõ?Lµ0Ù_x0016_	ñ?ý¶tý¯ð?ÝËD¡ð?_x001F__x0011__x0007_REÈð?õÂE[_x0018_ñ?(²_x0019_5Ëzñ?6a¬í[pð?0$_x0004__x0004_yßð?÷cÏaJñ?¦×áØð?_x001D_{_x0008__x001F__x0006_ñ?_x000B_³\â_x0003_ñ?y%ä9_x001D_pð?_x0004__x0005_æM®è¨èñ?öúûqHîð?ÇqsÊU_x001E_ò?a3í; _x001B_ð?¡üÎ_x000C_Üöð?_x0004_Å©¡_x000F_ñ?ÖÒå Ôô?_x0001_"KÍ|,ñ?_x001C_÷_x0003_4&gt;kó?\&amp;´jíð?×¬h&gt;ñ?US_x0005_*_x0014_ñ?Eá_x0010_®ñ?_x0017_S¼Sð?\óO4ã¼ó?C®·U_x001A_½ð?H· oûgò?/_x0014_úð?_x001B_á¤&amp;Û_x0002_ñ?½*ðRò?®_x001D_oNô?î­_x0001_ÑRUð?GÄhVÎð?r_x001A_øyAmð?%Y_x0001_ônó?_x0013_ê¬_x000D_\_x0007_ñ?EæY_x0002_s­ð?Q8á_x000E_^1ñ?_x0001_xLºü÷ð?ÀZOåCô?&gt;SJÁQð?¸ÚC_x0001__x0002_Ò"ò?ÓjFëô?Ü°ÉnVWð?³ÀR_x0010__x001C_ñ?`¯?	·ñ?þImÄð?7_x0010_6_x0016_§ñ?1lP_x001D_Mð?ßmê_x0015_öð?. àIÎqð?¤ã_x0011_._x0002_Ëð?&gt;Ô_x000F_ô?_x0011_3_x000D_-ñ?ÀÑ/Ãð?î_x001E_ÿßé$ð?7y ñ?UM`´_x0002_ôò?ö­ó;Só?µU.Ðìð?Q_x0004_×_x000B_£ð?_x001F_Ò_x001D_"ñ?ÓÊIÝ«ð?ädK)ãò?çtå _x0007_ñ?M bIx/ò?ß· 7Â¼ñ?Ó·Ñ~_x0006_ñ?"ÔC_x001C_¦ð?\@x3/ñ?tIÚ°ñ?³I_x001B_mTñ?Õl_x001E_ð?_x0001__x0002_´KEö§:ò?Æ_x001C__x001C_Ðð?_x001B_X_x000E_çì2ð?Ü_x0015__x000D_ñ?,Á#¦[;ö?LôæSyñ?ßÀ]³ýSð?O_x001E_¥9Èð?jüá_x0015__x0005_¯ñ?	_å_x000B_.ð?Æ¼cÀtò?_x000B_Åª9tð?ätÁ#°ð?t_x001A_JK²Lð?ÖÒÏ._x0010_ð?Ä¯ñÔî_x0013_ñ?âR$0_x0001_Êò?¹FÿQ.0ñ?òú²)ò?È:Â_x000B_q÷ð?|qü_x0014_Ç¬ð?KôÌÓ·Gò?_x0012_¸ °ö_x0006_ñ?PNme¸ô?*õXA­ð?¾Qëº¯ñ?_x001A_(Îêð?È·«_x0002_Ôó?_x001B_x\&gt;5ð?:/RÒ8ð?_x0008_&gt;êÀ"ñ?lFêR_x0002__x0005_J.ô?ÙÂ_x0015_p[Áò?_x0011_è Çñ?%$Î¬¯_x0006_ñ?_x0004_îª!,ð?(´c/_x0019__x0012_ñ?S}°	¥eò?Jß_x0011_»@,ò?JÀ2¤°Öð?ÑtóÞª_x0012_ñ?_x0003__x001F_±G; ð?ñ¢`"#?ñ?5l2$çð?BwKQ´ÿó?ó/6ìo_x0013_ð?06a÷ð?H¦{-:ú?.¨¸¼5ùò?¬Ï+`&lt;øñ?ÅeoRQ3ñ?Éù_x0001_Ý°jð?|Î_x0014_Âñ?4ßíµñ?MÝ­_x000E_ñ?êSÅÉ!Vò?ÆÂ_x000F_ðð?M6\tºô?î»QTqñ?^iÙç\mó?Q^_¬_x000E_ñ?´öÍ_x0018_ìñ?lq_x001C_Ìð?_x0001__x0005__x0016__ a'¨ô?¯B_x0001_å_x0003_Èò?/Û¦tz¶ó?-5s_x0002_)(ñ?!(f8ydð?_x000E_O£MSñ?_x0016__x0010_üõO´ó?GCemy_x001F_ñ?³^ÓaÜCñ?_x001B_ªm_x000D_y(ñ?Þ¤_x000B_ëY ô?4ÂáÐÙó?Ñ_x001D_;8ñ?wö¼íxäð?§_x0013_|_x0005_gcò?_x0004_gbàåñ?%ÜgwQ	ñ?¬Fk2ö?Éá¶Ç-Oð?±_x0014_3dDñ?ß_x0007_7£1ð?ýÔÄÈÖ_x0018_ñ?ßê¨ñlð?MÖe­Ôð?_x0008_2Î(_x001E_ñ?ê"EÏ)ô?!uï&lt;ó?·ê¥	_x001D_Eñ?¥t_x001E_Pôxò?g&gt;½ª&amp;_x001D_ñ?8VÌ½1vò?æ&amp;Þ	_x0001__x0002__x001B_ ó?bµAf_x000B_cð?RÓ~Äºð?_±VB_x0019_ñ?õ&amp;©_x0012_Åð?ùÌ_x000E_¡Õ}ð?îVNÛ¤ð?t_x001C_é0Fñ?_x000D_þ_x0016__x000D_ ð?¢©¿ÅVð?Ñ¡_x000C_ä_x0001_Úò?ÅYXIdò?_x0003_BD5hð?³)þ_x0011_Ðð??¦Ë{ð?_x001E__x0017__x001A_otÛð?ÂáÔ¡§×ð?_x0001_Và_x0014_ð?.KP_x000C_Úpò?_x0002_RX«ð?É7t¥eyð?¡ë£.WWñ?_x000D_Ê\°»ð?_x001B_kVÝ_x000B_ñ?y_x000E_3_x000F_º6ñ?(f_x0002_¶!ìó?S_x001A_ÝMBòð?_x0019__x0005_:«;úñ?ÜGs_x000C_gð?ìa_x0010_N22ð?J5ÞQÁ_x001C_ò?fÖN_x001C_y±ð?_x0002__x0003_S_x000E_ÇôLð?&amp;Qm¿+Zò?ôw_x0011_©¬Ìð?·_x000D__x000B_d_x0005_üð?£_x0017_}Tðéð?_x0003_Ç_x0019_0§ñ?_x001D_N.på'ô?W_x0001_ÀnOð?aÇ_x000D_m&lt;ð?ýøqïñ?ß¬G5_x000D_Öò?_x0001_þöiÍJñ?_õ{äñ?è^_x0013__x0008_að?4Ñ¸_x001A_s_x0015_ò?_x0014_¨¦|_x0003_ó?_x0012_¼ùÌwò?no«_x001A__x0002__x0008_ñ?~ÑaX¥ð?HJ8_x0014_ð?µ!à#x=ð?bJÙ;ð?	ý¿8ÄÐö?0âuT¥ô?Í£Y_x001F__x0018_Cð?_x000C_¦Gðòó?_x0019_Ö¹)gñ?É»Ùð?ÿ¬WMÄð?0ÙÙòÈ,ñ?)_x0001_jÂØ|ð?_x0015_-Ä_x0001__x0005_*ûó? ö2_ð?_x0008_öÖêô?U¬Ð+/äð?ª¼#ï¿ûñ?Óv|ÁM_x0004_ò?*Ci_x001D_í'ó?°¸ürá:ñ?g_x000F_ÝGdð?a¬DÐ_x0017_ñ?þ¹P_x001A_ñ?_x0015__x0001__x0016_fô?ã	±¾¢ñ?Ý_x000B_§í´ð?ú_x0003_Go_x0007__ð?;¸µoFò?ZÂÈ½Qxð?®Ó5£:ñ?_x0018__x001F_«gúð?_x001D__x0010_¨ª_x0015_ñ?_x0010_X_x0012_Z^_ð?CÚ÷ÛÏ(ñ?:J_x0005_§V¤ð?Æ	2_x0013_½ð?w20_x0002_Öð?pÔ0J_x0006_ó?|ØÕ²LÌó?×K¾¥Cõð?d_x0011_ÀKò?bzyvZ_x000E_ò?B¹Fµbò?_x001E_¥Ó5ñ?_x0001__x0002_ªBkÞØ_x0017_õ?ëúXÕú¥ð?B'us_x0019__x0006_ñ?þû_x000B_×Ýð?_x001A_Tpj7_x0002_ñ?fxL,·oð?¹MÜEûñ?_x000F_8­gæañ?&gt;Ðy_x0011__x0012_ð?x¹¦&gt;Õ_x000F_ò?·`G¿Eð?w³ç/öð?r_x0002_ñPäñ?A¼ *"ò?.ýÉÆQ)ñ?òª· ö?ìH_x0008_ m4ñ?t8­*ò?©_x0016_#ø_x001F_Qô?ÒÏÀ_x0003_Ið?&lt;ÅÚ'_bñ?¨xÅ_x0016_*ð?ÁQ/_x0012_Åó?._x0018_	Ïfõ?&gt;CÎ3qVô?ÛI0v0ñ?Í,LÊûò?_x001C_EÛpØò?_x001D__x0013_¿f©Óð?2¡Ö_x0003_Ùð?ØÌ?Ý&gt;ñ?ÞsÃ®_x0001__x0002_×ò?x_x000C_5L_x0005_ò?-_x0010__x0006_jð?_x000E__x001C_ÐJ@ð?H´mUô?E£_x0018_:ð?tï_x0001_A­&amp;ñ?àR_x001B_î8ð?À_x0001_ý\þ5ò?¡¼_x001B_ò,rñ?@_x0017_)_x0010_[ñ?­~0_x0013_Á¨ð?âW÷|5~ð?_x0014_öõùñ?îñ`_x0005_ñÇð?&gt;_x0002_ÏÁõLó?õt©_x001D_ñ?_x0003__x0011_÷Òæñ?Æ¢Q_x0004_{ð?_x000C_X#ñ®qñ?]l_x0013_0×Ññ?ðkoKñ?#c_x001A_þ3ò?×u0_x0001__x0015_êð?d'[	Uð?_x001E__x001F_#Ò$Æð?ISoÍ®Íñ?Ï_x000C_ò_x001E_ÿ­ð?_n6GËñ?~tÌ¾ð?@&amp; E#_x0018_ó?Á¶g¤çò?_x0001__x0004__x0002_2E®ð?T¢Riê+ñ? y8qEìò?ùOÅPä7ò?,1­öîó?_x0006__x001D__x0017_}«ð?z!á_x0002_fð?C¿±Yð?Eo£ðñ?Ü_x0013__x0004_ñ?ÛüÆxU_x000F_ñ?F, -Òð?£º_x000C_ÊL_x0016_ò?Ã_x001C_¡Ûð?ªìùð?-4X_x0018_Xõ?_x0019_©_x0019_÷"ô?Îct,}'ó?¿1Ñéð?i`ÿpGñ?%vP$ó?ÈÏob%÷?*m:ð?Þ¥H_x0003_o¬ÿ?¦°/A?ô?[âv«!ð?púÛ+ÿ_x001A_ñ?©_x0006_å_x0002_Yð?¸Ú#²¹ð?Kzÿ_x0013_æÍñ?&amp;©Àèæêð?ã²Á|_x0002__x0003_R®ó?#ÅÂ_x000C_ðñ?9ËòçÌìñ?_x0008_ë_x0001_DO`ð?d¿aDyò?Oh_x001A_&lt;ð?K@¶lõ?_x0011_Iÿ_x0002_ªRð?f«¿ÍÎñ?à_x0019_ÿ/Øò?¡_x0018_ z_x0012_ñ?{ãôh_x0019_ò?}&lt;ªð?Î÷§Ýð?þ&lt;Ñéàçð?¿£z_x000D_àð?qMó»yöð?wêÅýÒð?ï_x001E_4D_x0016_jð?Ò]&amp;]oð?îoÎ®ð?_x0012_å!_x0002_Þð?&gt;&gt;T_x0014_,ò?Âñ_x001A_yô?1¡Ô4ð?F&lt;ê Æð?G_x0014_¹\iÜñ?_x0019_H_x0012_ùJð?4|ÖR9ô?´þ,_x0003__x0006_ð?¹¢µÈ_x0008_'ò?]Y\JC4ñ?_x0001__x0002_ZÛ&gt;Âð?_x0017_¶¼H?ò?Ä_x001D_%|{êñ?¤Z»Ñ&amp;·ð?Bë³3÷¹ð?^sÚãwöò?_x0005_"_x0010_þð?s»Ò_x0006_Þ[ò?ó©}ô©ð?úÂ¾6_x0017_ò?'MpHÙó?PaÎd="ñ?³pd&gt;èYñ?zFbÑlñ?"I¬?¬ð?Å_x000E_D j_x0017_ð?[:_x0007_$)ð?Ðc_ppïð?Zè÷"Cûð?_x0013_²ú§¢5ò?d_x001B_K"þð?Íú;uBeñ?¸¥Ä-Üó?D_x0011_¹2|ð?l¼h)MFñ?÷ET@ð?Yà	XEð?om)c³*ñ?± ®_x0016_&lt;Xñ?VÃ_x0016__x0011_ð?²åað?_x001C_ÍN_x001E__x0001__x0003_bð?F14[Æð?'Z5÷%ð?tÕÓ·ò?M­=_x0003__x0014_ò?fÆ/C¸cð?Ó£ì5ñ?_x0002_­Þ°_x0014__x000E_ò?HIø«}ð?&lt;aµmkñ?XÊ´£¢ð?½_x001D_úµð?ÄÀ¡ÐÒ;ð?I¿¸°þ@ñ?×p×¸5lñ?:_x001E_´]¹&lt;ð?§÷·Abñ?ê{c×¶ð?Íl²Å?ñ?p#pû_x0013_ó?I@¶Ì¶ñ?2rÓµò5ñ?{_C_x001C_£Èñ?¿ïÑ_x0006_ÁXñ?å¤v+¥­ð?)_x0013_sþ_x001A_ò?{Ð%S_x0012_ßð?8ÒÅð?dI\zÝð?UgEÇö?Tãäm_x0010__x000F_ñ?Î;ôtõ?_x0002__x0004_Döüéûð?&amp;_x0011_ÿmð?[~Ýð?Í_x0003_:	xð?°_x001D_ª'ÜVò?\ÄÑ·Éuñ?_x0007_ H%à-ð?5Á¹_x0019__x0008_ó?ÇbE_x0008_\ñ?ë_x001E_»rÌÜð?nß_x001B_¬i!ñ?E;pý]ñ?_x0017_;´¡ò?Hß¥ _x001B_Jò?ªpÅ¶ýò?ÑñC¡$ñ?ëv¯_x001C_8ñ?V`þe_x0001_Áñ?_x0012_[/´Ïñ?SÖ_£ñ?)@Yí¡$ò?Ù!Ï®ñ?B¬¿Ëÿò?_x000C_dô_x0010_Vñ?2_x0002_Õ_x0014_/@ð?MN~ñ?_x0006_Çy'2ñ?DP_x001F__x001C_gô?ý±(4ð?X&lt;XTÿó?$þN_x0014_¤ð?ì;ý¹_x0003__x0007_ÒBñ?ávî_x0002_zð?_x0002_ûú5@ñ?éJ&amp;Âð?´_x000B_c´HXð?ù_x0004_UîBzð?ÓBñÏìñ?ÄI}Sð?¡ÂÜM_x0004_ñ?¡_x0006_ÞKy!ó?_x0001_ªè"ßÈð?W&gt;9oð?ÃÀÄèÖñ?_x0011_ãh/nð?àø9_x0017_ñ?¥Ù.FYð?ì_x0014_ôjÐð?fR_x0005_|ð?³ø³öü_x0011_ñ?_x0014_}("$ñ?ÏøÃ0®ñð?4vé³mñ?Ù2ÓrêÐñ?(µ=_x0019_ðnð?_x0012_áë_x0017__x000C_ô?vó8ëj_x0019_ñ?Å0Õ:ò?×_x000F_½]óèð?I©ÿ_x000C_x¬ð?,êY3è©ó?Çs$0ÒAñ?qãA _x0006_ò?_x0001__x0003_3+±«=Ôð?¬vgµ6ó?¯qÈá_x0006_¦ñ?õg rð?THRáÇð?õ·õ¥ì_x000C_ó?u_x0011_BVð?¬øéð?%?_x000B_&lt;Äð?XLìm_x0003_ö?MÆñ¾Èð?ÂAoÂ&gt;ñ?´¼^kGQð?ÝØ_x001D_a_x0014_ñ?«¸b_x0007_)ñ?_x0014_½_x000E_Fð?#ÎZp_x0003_Añ?S)[w_x0014_aò?9Ó¹ÑÁãñ?(_x000C_¬P_x001D_ªð?w_pð?/7W_x000C__x0002_ñ?ê[ÌMüð?¶Ð¶#Øñ?þn¤ú#ñ? =_x001F_ÁÀò?·P_x0006_EØîñ?ã¤=Ö_x0006_Âð?_x0007_ÑBoð?_x0003_j¶8ô?¤».v0$ñ?C}_x000C__x0001__x0003__x0008_bð?lïÕ_x0017_|ñ?QÝsRsµð?Ê¯B\ôÓð?_x001D_vÎtð?)_x000D_H¯ñ?z2J8Rñ?Ý¦Ê_x0005__x000C_ð?1 3C³_x0019_ñ?«qË»Íð?A­F\_x0012_ñ?¢Aº´.;ñ?^sÐµ8ñ?-¡®1_x0011_]ò?Û_x0008__x001B_/Åñ?ï#£¼_Äð?_x0016_üZUB_x0002_ø?Æûfÿnð?Âx~	3!ñ?¯³_x0019_ñw&gt;ð?!¿_x0008_'_x0001_ñ?»v$d/4ñ?'4"¡Ç£ñ?0ô¦_x0018_ü_x0001_ò?Vw_x0006_ïNó?!9ëÕà¤ð?[_x001D_Þøð?ü4ÑÛð?qS&lt;_x000E_ÿð?²â_x0010_yüÛó?{c5Ê/ò?ëÑMáñ?_x0001__x0002__x0001_¦Ûâê_x0002_ò?_x0012_EñHñ?YêÀñ´_x0001_ò?_x0004_ëqWað?OÙrì;ð?ºö4Gð?_x0019_Í_x0004__x001A_ãñ?Ù½ì-¥ð?ÙWrØ¾Cñ?ÜêÁ w_x000E_ó?¬VyæÌð?_x0018_j%"ó?OaH}ñ?ç{_x0010_þCµó?ZÈ sð?åw_x0002_ü7ñ?Ü¡)ÖÔð?_x0001_Ö`@¾tñ?_x0018_ßý_x0014_7Íñ?XîÉ#bð?º.¿D\ð?_x0007_cÃ_x0003_yð?õÛ$Z'Þò?ngÝ2ü*ñ?Pé.²{-ò?hPß8%ò?OaåPÉð?ªNàQò?Á_x0002_"_x0006_ò?¼àÕÝönñ?â_x0002_úøsð?4íú_x0001__x0008_DÄð?ÖIEuñ?üÆnaû"ñ?Î§¼_x0016_Fñ?ãÈ(«°ð?0q¤_x0015_Âð?Ñ/gÇUgó?\`#_x0013_èað?¬õg6÷Éð?hR_x0010__x000F_:Ôð?R¾å_x0006_ñ?-T]®ñ?2È¨/fñ?dp'­(Wñ?P1¨ã_x0004_ò?B:_x001D_ú_x0016_ó?|_x0001_]§Íaò?5Ye1d±ó?0_x000C_X_x0002_1ð?&lt;äoÁ_x000F_õ?_x0014_ªòÅñ?8?_x001A_Ul#ñ?fV&lt;iôð?_x0005_fuÒ»_x001B_ñ?¹¦¾âÙQñ?À	_x001C_Ëó_x0005_ô?_x0017_À#_x0007_ò?ðNõo ©ð?öã_x0003_}_x0004_Åð?_x0011_ÌÙ¿að?3Ëâð?ähL_}rô?_x0001__x0003_¸Ä ßüð??î_x0014_æð?Eöúâ ñ?ä_x000B_q'®ð?^Ü²ïwñ?ôÚ;Ñzàð?_x0019_r_x0017_ÿó0ô?b _x000C_ëFSð?2_x000B_f"Ïmð?¢A°é7Åð?õ;"¿üð?"_x001B_Ø_x001A_Ñð?ÚßZð?P÷ò°õ_x0002_ò?_x0003_y_x0004__x0007_Sñ?lAsÇõð?ñi_x001D_4¿ñ?6Ç2ð?%bköêñ?Ôõ_x0006_	bð?_x0006_`cÆßZñ?óS}øh3ñ?x qa²ð?Ü#¿,_x0010_Äð?0V scð?å¥_x0014_Xð?U_x0017__x0015_áð?k'Õ_x0016_ä/ñ?QAcÑü»ð?S]ãûóÅð?M#áM2ñ?"_x0006_á0_x0002__x0004_Éñ?:_x001C_ú{É3ñ?_x0004_ÍÂ-²ò?T6ùJå0ñ?©È#ñ?F)ô,íoð?ß.úàð?Þ	ìÞÚð?¿¹¦î_x0004_ð?;_x0002_©¢Fð?2;pD[kñ?|Ëç¦£ò?GÛ,fÊð?_x0001_+zc"ñ?¬r§Ân¸ó?'µ_x001D_'yeñ?þ&lt;`Gí\ñ?«±êòð?Ç_x0001_¤ôYôó?a_x001F__x0008_M_x000F_ð?#º»Sjåñ?t_x0003_Zëk©ñ?`_x0015_I$ÛÀð?ú`uU]]ð?_x0014_b³k4ð?äçÓäûø?íÝ[Éjð?r/_x000D_*_ð?V·Y¯¹ð?ë§*_x0006__x0018_ñ?ñ=zox_x0007_ö?;Î·__x0003_ô?_x0001__x0002_U%y¦F¸ð?Î'_x000D_µÛfñ?_"&amp;Y_x001E_ñ?È$¥Óð?RK_x0017__x000B_Øåð?£ÔUp½ñ?¢áp_x001B_5)ó?#¬A0ìÑð?¦nX¯ñ?1Nûõð?@Jg_x0018_}&lt;ñ?Ò:à¯î|÷?­ÿzõ-£ð?+Ù6KÎò?öL§| ñ?òY~Øjñ?_x001E_Íã;àó?4t­ä»èó?QL1Að?AÓ_x0005_¥¹ó?QµäÐð?$¼vº¢ñ?Ò?*í1ñ?_x0019_$ _x0015_ó4ð?µùÀojð?*FÐ­Dñ?_x000C__D^!zð?Öâ¶X_x0011__x0002_ò?r_x0006_ËÖ¡ñ?«Â9_x0005__x0001_=ð?gµüæóð?®·Â_x0012__x0001__x0002_9&amp;ñ?d¦_x0015_ð?&gt;WùôJõ?/$U*dð?F²(-ýIð?Í$Ýw»£ð?÷I£1Ïó?_x0003_=y1ò? T}¾÷ëð?Tc__x0003__x000F_ò?ûÈF2Õfð?_x001C_íÞ_x000D_x×ó?Õ_x001A_±²2Öó?½ì7©_x0017_ñ?ÞÜ"_x0001_¼ò?'yÛXÈó?ñ&gt;N uùñ?81Ã^¶ð?/ÅEñ¶õ?ÈÈ'Ì_x000B_Yñ?ð_x0018__x0006_üÊFð?ª´0Þó_x001D_ñ?¤_x0011_èl9¾ð?TyDr-ñ?o#E¼lkð?IóÉd_x001E_{ñ?Õø_x000D_`ð?×î^¾ö?_x000B_îIMð?õ¶zð?(_x000B_é»¬°ó?ðÅé¯Îõ?_x0002__x0003_ó®£í_x000C_°ô?_x0013__x0008_ï_x0012_m©ð?Ð1k^æýò?/_x0012_â¦#ýð?&gt;"wÇ¯lõ?_x0010_%_x0013_¨ñ?è_x0001_ò¸_x0007_æð?6g}5_x0019_=ñ?bOc/ÿ§ò?_x0011__x000D_b¥Oð?Æ³Ò_x000B_+ó?7_x000B_±B,ð?ôî?d¾ð?f=o~izñ?_x0005_1Ø¦u§ñ?á­¯É_x0019_ñ?1Ó¢WÓñ?lÒ_x0017_yö?b9_x0013_Ýð?eéKzð?(j©	_x0012_iñ?_x0014_ÀÿËJ´ð?Võ²b;ð?hÓ¥_x0015_OOò?ñ×UÕÊªô?ÔFÁQ_x001C_põ?_x000C_ÚJíXò?Ý¾O_x0008_/ó?_x0012_ñ±EÉð?¤ÿêuð?M_x000E_3Â7Xô?ígÒ&lt;_x0005__x0006_ð?C]bÓí7ð?_x000C_¸_x0002__x0003_Í[ô?ü½ Ò_x000C_!ñ? ýÁ_x0011_ú?¥;_x0003_ìð?ÚT_x000D_Nìð?@^_x0017_ið?(V_x000F_:_x0014_ó?çË"_x0012_Ãð?÷59»Vôð?_x0003_î½xãó?íîÊ_x0003_6Ìò?¬Ú%}Yò?ÛPô_x0004_ö ò?{ýiÉFñ?åi*_x001D_Eñ?ÛùÈ	Kbð?Á¥,ú_x0002_øñ?rQðk³'ñ?mÌªÙÓ©ð?d~7Qñ?Ö$Ú_x001B_öò?É_x0001_F¡_x0001_ò?nÞøßSð?ÜCmÝO%ñ?û#iwèð?1_x000C_ zñ?_x0007_àJ¬~_x000F_ô?v0Zb¶äò?c5±c_x0005_ò?Ò_x000B__x0008_\Y{ð?_x0008__x000C_Ê¢ab$ñ?Ä^_x0007_Êð?« ¯úð±ð?úñ[ºlÝð?tìNø0ð?_x0005_²ôÍjð?_x0006_Ùë¹ìjð?pgºÓDð?tÆPGGð?3Qa	yñ?ñP¯ð?¯ßo(Îñ?;H½vÁð?¾.Yô-ò?¼+ú8*ð?¶ï®xRíñ?_x000E__x0013_W'_x0004_ñ?Åqè8eð?&gt;Ù¤_íð?[j_x001D__x0012_~²ð?4¶\_x001C_Nó?Ç®u_x0001_ð?eÃ2LRð?_x0012__x0002__x001F_ûFð?ÌU_x0013_~vð?öÊq~_x000B_ñ?³_x0010_Ò}Rð?G}Q%/ïð?_x0001_k_x0014_;Ýð?_x0003_"wiwzð?_x0004_Å_x0011_ëÇð?ÈE_x0003__x0003_	À_x000F_ñ?;è_x0006__x001F_ð?h\Í?ð?&amp;_x0016_j÷fð?ùÍ JÒð?f_x0010_ofóð?BOSÉYð?_x000C_E¾¸ñ?_x0008__x000D_¬'0ð?3_x0019_©Xyò?u4_x0018_Ðµð?Ñ_x0010_9¯«Lð?ábí;Íó?æ§fNbð?)ûè_x0004_åñ?¥è¬aèñ?ìOÜ¯ëñ?öJ;²_x0002_ó?:Âa7°Ið?=):Vð?ÂT_x000C_£j_x000C_ò?l·Ñö¼ð?_x0007__x0002_ß_x0013__x0019_+ñ?û_x000C__x001F_ó?_x0001_^R_x0019_?_x0006_ñ?g¿_x0005_Í_x001B_ñ?+znn_x0008_ñ?_x0014_i1¶ÿcð?#p´Êð?8ï$Îîñ?Ei$Êyñ?_x0002_ãÞÝbÿð?_x0004__x0005_Q_Âô×ð?ZeÆb_x0001_¬ð?_x0008__x0010_â*_x0006_¤ñ?_x0002_AhæÈ_x001F_ñ?þgp3E(û?çUZX¡ró?Â|Í(øð?{«µ¦xð?FCçÎóñ?÷yV_x0017_ÞTð?þñÖ_·ó?ò*_x001B_«ãð?ã{_x000C_ª_x0019_3ò?wMÏ_x000E_¸ð?÷'A/Tñ?&lt;Øã_x0014_ñ?2R¿ÍPò?gxÔ(+yñ?ÝaÉõß_x001B_õ?_x0004_þ&lt;ÉÛò?þ|åûö?ð?ä,i´@ò?(nu´&gt;_x000E_ñ?;&amp;_x0011_#§ð?µqëpNð?¼èl5_x001D__x0011_ñ?_x0019_	PÓ_x0003_ò?\·Ú_x0004_Að?Õ_x001D_Jµ&amp;pñ?AZ&amp;=ð?¤ÉëúÅoò?í~Â_x0001__x0002_	'ð?»ß_x0003_@æñ?[JÍ¥ð?Èø¹º_x0014__x000E_ñ?¨_x0007_Îå_x0003_Kù?ÞØOæV¶ò?bß£ö*lð?©0³Tî_x0001_ñ?½ iF]îð?]ÚLfì3ð?Ú»Q_x0004_:ò?_x000E__x000E__x0015_Åó?Ù_x0007_´;d0ð?vêÜb3ó?9¥i¡÷dð?È_x0004_»¾_x0019_ñ?C½äV_x0011_ñ?K_x0010_l_x001B__x0013_Ôò?í=Ö|e	ó?:Ø&gt;_x0015_§×ñ?¾sÑ^ð?="8_ðò?GäpþFzò?ÿAÿÁ©}ð?*ËÏtoñ?_x0019_CÛN_x001D_uð?©_x000B_Ãïð?_x0011_§«~ýÇð?_x0012_äÍ_x0001_ð?½b^p]eó?91_x0003_¡öKó?_x0004_% Xþgñ?_x0001__x0002_ÿbÓýüÚñ?_x0019_ãQïN¯ñ?Ðön_x000B_}ð?_x001C_ià"Ãìð?8$_x0006_ùð?§d-Ëð?0à)q_x000E__x0004_ñ? 00wð?'$_x0019_:)ò?_x000B__x001C_å"Äñ?JôAkð?µ?Þ&gt;_x0008_hð? _x0014_Û+Ññ?,_x0010__x0002_\Hð?yI:,Öñ?A_x001A_d_x000F_ò?áY*ñ?ÔßtÀS±ñ? º)Óð?Jn¬sgPð?åüÕ~øð?ì!rØe¶ò?_x0002_ì_x000E_ð?ùÀäFË]ó?5{3¹qð?_x000F__*ð?ºZ¢ÒMRñ?_x0011_§oøð?e®î×ð?þd5C¼ð?0HÿÂø^ò?_x0015_ð×4_x0004__x0006_`dñ?_x0002__x0013_muð?_x0006_Â+¸Awð?hdyôñ?jCÄC£ëò?_x0014__x0008_ø·|ñ?¿_x0007_@Áp_x001D_ð?_x001D_§,ò?M*;{ñ?*¨ãs+_ñ?ë3&amp;³Åæð?I0r_x0012_ÿñ?QyDÿð?VRH²_x0005_³ð?ëxÙì_x000B_&lt;ô?qÀmÀÓ½ð?_x0002_­ûä¥ð?¡¢D_x000C_Áó?aD4çd&amp;ñ?%_x0015_2íeñ?{_x0005__x0004_8_x0003_eñ?èÏÝPFÕð?ì_x001D_Ç&gt;ê³ñ?f³ß8-ð?_x0002_æ_x0002_6s1ñ?k	_x0018__x0006__x0005_ñ?_x0001_È ÀOð?tÂdB[ð?_x000D_ÔEø{ò?o_x0013_¢ð?£ª_x0012_/ð?H04ò_x001B_ñ?_x0002__x0003_XºwÚ]ñ?LkëÏyuð?zÓ _x0012_º`ð?ÍUA_x001F__x0008_ò?Ç?¢_Oð?_x0019__x0015_K`Üð?\_x000D_úÜÑð?È,_x0002_IVÃð?B¨Bð?ù÷_x001A_}_x0019_ð?@lº\ð?M¾{l`ó?1(D÷¡_x0004_ò?Ç½SÓ«õ?_x0013_ª_x001F__x000C_sêò?DÒYú_x0008_ñ?ßÒ_x0015_h»ð?(xðéìð?_x0004_æÚ_x0017_\åò?sÄ_x0004_º|Ëò?_x0002_1_x000D_¨ý²ñ?:Û_x0001_¾B$ô?CÀAÍQóð?4KHëð?{_x0012_)8êð?cÁh&amp;üð?3 P[^²ñ?bí	erð?_x0019_{a1Fð?ÂñÈ à-ñ?_x0004_ë7Ý_x001E_ø?ñté´_x0002__x0004_I8ñ?î5·b¾ñò?ÑTeévó?_x001B__x0014_×âsñ?ÊM¥Ðð?_x000D_©-&amp;êñ?¬Noÿ×Aó?º_x001E_­$xpò?í_x0013_Sïò?_x001B_;Òñ?Ù.½ò¬Xð?_x0001_|8P'vð?4æçûð?îP_x001C__x0003_zWñ?ºÂ³ë*ªð?2uÌ{_x0017_Fô?/(\_x0013_Çð?*É¾À	ÿð?¥újMW ñ?e7ªW&amp;rù?UkÖ_x0005_kð?D]}î4ð?_x0017_êð?-Óð_x000C_f_x001C_ñ?,ÅK7ñ?RPâ_x001F_¬gñ?k÷s:ôð?f	yj_x001D_ð?@_x001A_ _x000F__x001B_ò?£¿¿þüaó?ÂÂÍ_x000D_'êò?eZ¾bZò?_x0001__x0002_Ê¾d;¸ð?¡«ÓÁÈxð?ìÓshð?XhB)÷ò?cAU½_x0007_'ñ?bg3¼ô?%°Mæ&amp;#ò?þÍAÞæð?¡q8«¢ð?_x0005_)7êûlñ?$_x0002__x0019_¼Ãêð?eñÆÇð?}_x000B_sTËÑô?FNP_x0018_ºñ?úwøõqñ?,Á?J°Fò?]ÔùÃñ?±©_x001E__x0002_ÜDð?Z¢kÞ,¶ð?_x000D_ü%Oýñ?_x0002_Ã_x0014_Ûõ?cX&lt;|_ð?yÅá,$&amp;ð?jfÖ¥Vò?~_x0013_{÷_×ð?; Ï_x0002_Að?ÝÑ_x0016_W¦dð?_x0012__x0016_	÷òyð?|ÿài_x000E_ð?`Æ_x0006_q¬ö?d®ÅF]eð?ÍÜa_x0004__x0006_Ø_x0011_ñ?dp \ñò?­ë_x000C_ïdð?Ü5&gt;B*ó?_x0001_0pUäð?Íý_x000F_ë¶Nó?_x000D__x0005_ð?\/ç§Zð?qß43Å_x001A_ð?f{üÙ¿Éð?_¼ÞD_x0018_Hð?ëé_x0015_ô_x000F__x0001_ñ?_x0012_+²°ò?_x001F_ìÓ_x0007_Áåð?ï m¥s9õ?dbXñ?êÏ_x000F__x0015_o=ñ?ñîÆ!að?*v²_tð?_x0001_¾ÕD¶ð?n´n!¢ó?äµ_x0015_û{wñ?4ê3è_x000B_8ð?Ðíqy&lt;ð?úäR*_x0002_ñ?`±Ù Cð?`_x0011_}8mÍð?_x0014_]ã`xÍð?úì_x0014_ÚÞåñ?Ñ¶Ê_x0019_åð?ñ%üÛRò?_x0003_µ5\i_x0013_ñ?_x0001__x0003_áìÑý_x0013_Éð?z¯*ûöð?EÆ_x0004_j6Éð?ië_×¥_x0014_ñ?_x0017_5_x001C_à_x0010_\ð?_x0010_û¨:Àó?»Cÿ{è©ñ?å_x0005__x0011_¤±ð?¤u_x0014__x001A_ ?ð?¥¶Å_x0017_ûð?Ia3èUið?Â_õË\ñ?)ÎTX¶ñ?ü_x0013_6_x001C_ñ?þ%Fèð?¢Í#Åð?ìÃwrð?ì_x0002_8½ý¦ð?_x000C__x0011_&gt;ò?Ó_x0016__x0017_Ã3ð?k_x001B__x0013__rñ?_x0008_ÎÏùsòú?c_x0010__x0006_¸gIø?7_x0007_âñµZð?_x000D_&amp;øã®Vñ?%CÎ¢Öð?w_x0001_¯¶Dð?m·°6{Ôñ?ª}k¢D#ò?,.Å¸¨Qõ?ùÐÑ ¤ñ?j'é_x001F__x0008__x000B_mTð?Uto ñ?`_x0012_N®õ?Ähº_ð?;ÓîÅRð?¥D_x0016_U1ð?ËÓòzð?a'ã_x0006__x0010_ñ?ACÌ&amp;Ùrø?#ºdÉ»&gt;ð?þ8-&amp;0¥ó?âÇ_x000C_Rð?¼©¸;§(ò?a·«_x0016_Zñ?pPVðÙ_x0012_ó?V{2¿tð?!_x0001_Âð?ü'éYÆað?õãì5'õ?«Á^óh_x0007_ñ?_x0016_	(odñ?êr_x0005__x0002_ó?4mÜ_x001F_ð?1_x0004_:ªx6ð?¯51fZÛñ?*_x0003_Mñ?JÝ_x0008_Ì÷ò?ÄW«_x0008_üJñ?_x0014_äðþÈÞð?ðwn¿ïsð?ß¤}X0yð?§9s9äKñ?_x0001__x0002_£_x000B_¶³dúñ?þá,_x0018_/ò?p°º_x0018_äÌð?TèÆD¸ð?ê¦q±_x0011_­ñ?.·Y+ò?l_x0014__x0016__x000C_êñ?&amp;¾!NIð?}_x0003_÷&lt;Uð?íæÿúÁñ?Bé¦Ô_x0016_Zð?_x0016__x000C_ÇWdð?ú¶Ñô_ò?¹æ½_x0015_Òð?Êþ$8Ôð?Àø_x000D_éBWð?_x0015_#bñDäñ?â³@ _x0002_uö?ÂWÇñð?ö¹·Çe=ñ?F}pêð?'0|»«ñ?_x000B_÷ÕoÓò?ËÕ{¢ñ?_x000E_Z_x0017_þOñ?øa_x000F_ñ?AÊò_x0004_«&lt;ñ?Ê1]_x000F__x001D_ð?ý2&amp;[wñ??®R_x000B_õ?¨o_x0006_¼ñ?}Ær¶_x0001__x0002__x0013_øö?ÖÞÌi_x0010_{ñ?Y¢__x0018_ó?_x0015_2¯¥Añ?p×ý6dó?_x000F_kÝÄýðð?Ü5ùÌ¼_x001E_ñ?ÁÌqåNñ?ï_x0006__x001D_,x)ð?úýxð?ºcA»Æñ?´.ß_x0005_ïÍô?_x000F_0ðÝ_x0002_ñ?¹_x0012_Úþð?!ÎÂ^ð?ûä_x0018_¥uð?ÎîJl[ªñ?ü­õìrð?¹ZªÅ0Îð?ºIp_x000E_ùëð?é}_x000E_îºò?v«7qEò?a3#2|ô?º_x0019_Xæ¨ó?_x001E_î1"¦ò?_x000C_øÁåÛì÷?5ÔLÏv½ð?ùÅN}Wð?ËÒºv,«ò?Ø[óSð?â64GÖÓð?×Ûøüð?_x0005__x0006__x001D_o¢_x0005_Éð?5mèTr'ñ?_x0017_=T_x0016_ÄNò?!º_x0010_afñ?CvâÛnñ?Î_x0004_¢)e5ð?`²av&gt;cð?_x001B__x0002_¡¯êð?×DXªlò?êf¦^_x0014_vô?ácìÂ2îð?êôs[:&lt;ó?A	¼:Î£ð?b_x0005_Ö_x0003_ñ?Æ¢Âö_x0005_ ó?«Ä%&lt;_x0007_0ó?Á_x0007_i^Êð?º¹ãËfð?û_x000E_¯DéXð?Á+¿Ëãò?b=8ÆPNñ?æ_x0008_â&lt;ò?§ÖÔ_x0012_86ð?_x000D_q_x0003_½Oñ?)ñ?Àòµ¤¨ð?n_x0011__x001C_$pð?¨meþæñ? ÈN#Üñ?ï×Ò_x001D_xðð?ñ_x000F__x0001_ò?Å¸_x0003__x0004__x0015_Üð?Ì'Ò!ÇÂð?_x0002_VÀ_x0019_nò?Bp½jè_x0008_õ?$³dË_x001D_ñ?Ü»:­äó?îÐE¼\±ò?³È_x0017__x0016_ó?²_x0014_!æðò?_x0015_÷©'´ð?½íÛX!ñ?ËÉx_x001A_4_x0018_ñ?_x001C_¨|ìZñ?°_x0014_Yñ=_x001E_ò?·è9dsð?_x001A_f¤t·ò?_x0016__x001F_Çxõ?Nçñ¤ ¥ñ?_x0001_mSò?ËjVø~ñ?³Û_x0011_ò?/9ß`_x0008_wð?»¡_x001B_6r_x001D_ò?_x001E_-f_x000E_@_x0002_ñ?dðÍ¶Ìuð?_x0002_ã5 ñ?¤õ÷_x0011_È_ñ?»¶O_x0012_Hó?+'þ×è/ð?_x001B_-Ðátð?MûÌùòñ?_x0013_&amp;iMñ?_x0001__x0006_U}_x0004_7¨ñ?_x0005_+T&lt;ð?»ê_x0007_Å_x0007_ò?c7_x0018_G0ñ?ý0ù_x0002_Qñ?þ`;_x001D_Ç¤ð?_x001F_½_x0008_#§õ?Yó_x001C_ìE$ð?úÙ&gt;E_x000D_àñ?_x0010_¼Àsyñ?Inô%jð?bhvT÷ñ?Éeí;«ó?_x0003_µÖó®ð?ÍÍ±4_x0016_ãô?#Ê_x000B_&gt;_x000B_ð?P?DEñ?*4±_x0006_Râð?iU_x001A_zr¹ð?æ×@&lt;áñ?ÄMZNð?¤A³_x0017_ñ?º¿3CZ}ð?Ö_x0006_¢Úg_x0003_ñ?ìàïªñ?_x000B__x0014__x0008_ìTñ?_x0012_@V}Êñ?QÀ_x000D_wnñ?J_x0011__x0016_Áð?°ÍÙïÿ_x000B_ñ?EûÒ_x001D_Dð?¼Æàà_x0001__x0002_&amp;¬ñ?Wïùê9ÿð? a¦_x0008__x0006_Mñ?´¬ü¯^	ò?±gÍ__x0018_tð?_x0001_æ&amp;_x0012_BÞñ?¯¨Iÿõð?_x0005__x000C_³ñ?åN_x0014_7!]ð?"ó_x0013_¯8Dñ?aè&gt;&amp;Jñ?8 _x0007_S\ð?¤ÍÔ_x0010_!ò?ØÝ_x000C_ò?&lt;ìÑµô?fhq_x0002_éð?_x0001_ÏûUÀBô?_x0015_Àj«_x0001_ñ?Îã_x0003_G&lt;ð?|3¯Ïµð?W¨@¦³ð?¢&amp;!äð?£Ã%_x0014_Ûð?drm{_Ìñ?_x0011__x0002_Tï}Æñ?î2_x000C_ënñ?_x000D_{ÈQïó?TíT_x0015_ÙÔñ?F¶_x001F__ñ?_x000D__x0004_¤_x0016_÷ð?ÿ;»ñ?_x0004_6ÒTèÄð?_x0001__x0006_?ñgåYô?ü_x0003_%ðÿ÷?b_x0014__x0007__x000F_+ð?ì­Ù-_x0002_Úð?z=HCBð?µaÈ_x0019_Þð?|T&gt;Ìrñ?Øø/Þ¶_x0003_ñ?_x000B_%b+i¦ð?_x001B_acÕ¸ò?õ_x0019_ÑHý_x0005_ñ?jÞÖ÷H2ñ?Hnö¦(×ñ?}dÛ¶ð?_x001F_FÆ_x0015_a5ñ?~¬¦)oò?Uº}ÓÇÄñ??_x0019_qý_x000F_[ð?_x0016_ëRá^Añ?EéMlò? @´cùñ?`|_x0004_¼î&lt;ö?*CÞÉõcò?_O×Þ?6ñ?aªëo	ò?¦_x0010_¸þÍÖð?9v_x0004_÷h_x0008_ò?/ÑÓ§	.ò?ÐÉ_x0008_íRó?ÅQ_x0007__x001E_·ñ?²Ú_x001E_íéØò?é_x0003_9_x0011__x0001__x0004_ò?cE~^ýMò?¢ÒCeò?BÏè"¨ð?#ÅÍÝ§pð?ã_x0001_7FK®ð?5­¤*ýð?v9u_x001A__x0002_¶ñ?±|hokð?tß@d7að?_x0002_ñîº&gt;ïñ?Äôh_Ïó?|\r(è)ñ?_x001F_ðu&amp;_x0013_ñ?pl¥êfÎð?µ¹Vãé³ð?Ø_x0015_âQàò?_x0019__x0017__x0018_p_x001F_ñ?QÉ®½Ù}ò?Mmúxaò?+¯B_x0003_=gð?0ÀV7'ò?Aó_x0016_ÏÚKð?d­Éx`ð?ýô_x000E_9!_x0010_ó?±Å_x0012_«"²ð?Å¹kcLð?cI'_x001D_YOñ?kwíò?¦²h4¬Zñ?&amp;(_x001E_×»Ýò?&amp;l®Ðpð?_x0002__x0003__x0011_MÎÂ_x0008_ò?þ ä8½ñ?þ®_x0019_Þ_^ð?CµÊwë3ñ?_x000E_Ñb.Eñ?¬aïV?Uò?g4-è­_x0005_ó?Fóÿé*=ñ?bá;ÆÚð?ôî¸_x0019_&amp;ñ?Út_x001C_Iåð?p¤^¡8ð?_x0004_5'_x0006_ñ?ò?Ä¹¾__x0001_ó?±MNÌð?M_x0007_Ë/Iñ?®_x000F_?ì_x0012_ñ?²Õ_x001E_j«ð?3Ò$J_x0011_(ñ? ]zxð?Y§áo_x0012_Dð? :EJéð?`4 ÈV@ð?[®ÇG­ñ?)_x000D_ÆÍô?³XUg_x001C_ò?_x0001_§_x0010_qó?V_x0014_Á®KLð?to4d;"ð?Øí)ð?$2ïoO_x001D_ñ?èÚ_x0003__x0005_½ð?hÛm¬ò?c±&lt;_x001A_÷`ð?µnÎ°_x0001_ñ?_x000D_¿þ²GÊð?gNþk	aó?jç_x0007_jÍò?Ü_x0017__x001B_0ð?ÙGËµð?_x0011_á¼¬'¹ñ?a©_x0002__x0005_9¤ð?ñl_x0004__x0019_9Mò?D}êj¿ð?¿ÃeEð?[_x000B_ qÔÌò?$è_x0002__x000B_ÿñ?\ôç_x000B_ÁUð??Ó/²!ð? ,zXñ?ýo_x0016_0_x0015_ð?%·6Æð?ÚdL@|ìð?&amp;=F)}ð?U£òoèkð?Ì_x0002_Ù»ó?¤¶éÏð_x0015_ò?m'._x0015_[ð?Ì[_x001E_ð?Ã1e/Êð?_x001C_ÝÜÔ_x0012_ð?ëæ¦nô¡ñ?-é|_x0005_Gô?_x0004__x0006_ä_x0006_ÙÓçð?R_x0015__í-#ñ?dwâ_x0006__x000D_ò?£Ehð?%yóÏá`ð?eæÐd_x0008_&gt;ò?·`_x0002_nô?çñrÅª¾ñ?$Q·°_x0007_Tñ?"Óãè¼ð?:ù8§+Uñ?Éÿ:k,ò?j!ô_x0011_ÖTñ?8çöð?5GÒ_x001D_Úð?fñåúð?y$$ªÆHñ?/÷ßð?*_x0010_h¤að?v¤Nr_x0006_±ñ?_x0001__x0005_%³_x0013_ñ?_x0003_~I_x000E_-ñ?`è÷\\Çð?M+ `y_x0001_ò?JC-Éäò?¸¾Ö8ñ?qÍ:¸´ð?ÎQ)°Cô?Ò5xbÏÒð?i±Y­_x0004_Nð?ì_x0007_tíxËð?þQ_x0006_ü_x0001__x0006_ó_x0011_ú?_x0007_àùþ`ñ?&amp;Ìi%ñ?Dú3ã_x0013_ð?_x0016_ÎVYüñ?Ê;ÍC÷?q\ýöU8ð?_x0004_ò_x0014_ïxð?¼¹t_x0010_øñ?[xnÇzxð?ð_x001B_LaÛò?´çýñ(û?pÐ]_x0005_-ò?¼_x0004_ýÉãÇò?nr¾L2ôð?®h&gt;0añ?="cCõñ?2í_x0001__x001A_¶_ð?je_x000B_UÝ·ð?Ò¡c_x0002_ò?_x0003_SíxIô?8*Ä?ò?UÅD_x001B_ò?wÆu1ð?n.]ÇÆð?QBeÁ%ñ?_x000D_Ö6óõËð?ëÙÇýètñ?ü|ª,ª³ñ?_x0008_ë=_x0012__x000E_ô?É¸_x0003_*ò?_x0019_¾¼8jvð?_x0001__x0004_xæU!ð?_x0012_E«_x000C_½Âõ?BÉ5®kìñ?|´ØHX_x0017_ñ?|d/·Ëañ?_x0015_e_x000B__x0003_óð?_x001E_;û$ð?Ñ=Ëù0uò?£6Ø_x001F_?ëñ?*_x0018_·_x0013_Ò#ñ? ðX7ñ?Ìµ@I©ñ?*ÜÍ_x0003_M¼ò?W_x0001_¨ñ?´ÏòÂ´ð?z¿e¹ñ?Ó_x0019__x0012_©ËLñ?æ_x0006_:×c_x0012_ò?Ø_x000E_Gü·ð?X&lt;Ðùôð?v¶û_x001F_»hð?_x001F_e¥_x0014_Â:ð?#áSäzñ?Büa$Ä¿ð?a¯9bÞö?gï i_x0001_ñ?_x0002_LRË_x0006_Fò?eT$Yð?wp-ñ?:wÁòÅ5ñ?_x000F_"À¡0üò?hÑe_x0002__x0007_gð?W;FfQð?­_x000B_KÎð?®±PYÙò?%§×ð?´?_x0017_±*ð?¶ÂT_x0018__x0019_ó?­úÙ_x0013_ô?H4L'æð?~{~m_x0003_Þð?*pð.Mó?ÀÐÐJ_x000B_ñ?_x0018__x0003__x0006_Û,ó?òñZc0¼ñ?I¯(ÿõ_x0010_ò?~õï£_x0012_÷?_x000F_ïlätð?/ô_x0015_K2Èô?áM¦0_x0001_ñ?¢æ_x001B__x0008_ªð?ô°o_x0007_Õñ?@1ã_x0012_Íð?_x0004_ïüÊKô?·­Nð?Kfr_x0014_ñ?H£n_x000F__x0007_îò?ff_x0005_V¬`ð?c_x001D_Ò7s¶ð?P0_x0015_eÛñð?Â0éõGð? 0Ôµ{ñ?V÷To_x001B_Æñ?_x0001__x0004_*áÿÒ&gt;_x0003_ò?ÑVþýßËð?]_x0005_àLl_x0010_ò?û ~_x0010__x000B_Zñ?"±?b_x0013_ñ?Pl&gt;RÐð?|µÒÕH~ñ?_x0004_á°Ë&amp;ò?_x0019_O5%_x001F_ô?_ÏAÁX®ð?_x0012_åï,Jò?Ô_x0003_Åaø?._x0006_Ëhò?¾RqÆ¼ð?mZÆÀð?ú_x000D_(_x000E_&lt;^ð?ÑfÏ¿_x001E__ð?/Ö_x0016_ñ?ý±"`ð?_x0004_ý+Å{ð?,Ù7JWZð?ï_x000C_@_x0005__x0010_ó?wÈUîüÖð?ìúÊÂûËñ?_x001B_*_x0002_Mð?ÄµÿI¢sò?j¯mõ+sñ?o­#´ð?ßçy¬ð?g_x0007_²ìü¤ð?¸.W4xñ?Þ_x0018_Pv_x0002__x0007__x0005_üñ?^\_x000D_ñ?ãfç853ô?):o_x000C_üð?_x000F_ÆAð?(¬n_x001A_ñ?Iî_x001A_1Ìð?¨¿Z-¯ð?_x001F_~_x000B_Ipð?ÎE'º Åð?_x0019_D.(,ñ?]_x001F_?5#¶ñ?f&lt;Ôfñ?u¸Þ¾ñ?_x0019_YûqEIó?°qñè¤½ñ?i=_x0003_ø¨Ãñ?Rþ/:_x001F_0ñ?_x001D_z)_x0006_¢¬ð?£w_x0007_[&amp;ñ?§³Ì[Ið?ÃV/&lt;_x000F_jð?J_x0001_º'kð?)eE÷_x0011_´ð?j fxºð?êlû»íuñ?_x001C_ãÿ_x0014_ò?ôÚ_x0003_(ñ?_x0004_à*KÎ¤ñ?â»E°»ð?{§l`_x0006_ñ?*é&gt;_x0015__x0001_­ó?_x0001__x0002__x0018_m_x000B_®_x0003_mð?ía®³[Ôõ?Ô__x001A_ªl0ò?j=_x000D_Ìÿð?@z_x001F_ò?ø­-Å4ñ?*À_x001E_·¯wñ?_x001D_Òä_x0010_çMò?_x001C_9ÈÍ§8ð?`_x0017_õ0Ïò?/¥vTñ|ð?è­	 þúñ?fÆª®?&lt;ñ?®b¯_x0018_Hó?P_x001D_#{cð?ÕÒqä§ð?â	J­-zñ?C!_x001B_Â5[ò?¨F%h;_x0012_ò?_x0005_Ge_x000E_I§ð?b}8Ý&gt;ó?Ô¨5,:¥ñ?»+w|Çð?d?8Öëeð?9 °8»!ò?äjËªJãñ?Iõ%}ýð?T _x000B_Ä~\ð?E=bågÓð?¥ûðAêð?ö¬ÂÊb,ñ?âæÛ_x0003__x0005_#Fõ?­_x0015_ï)_x0008_ñ?ÝH#XØð?å~ª	Ìñ?_x000F_¬@_x000B__x0011_ñ?¬Èãbqð?ü¸¡Dð?tr3jqò?_x0016_~Á_x001F__x000F__x0002_ñ?ðBÑ÷Éñ?&lt;C_x0003_å_x001A_Åñ?=Ó	$.[ñ?ÇÊ_x0015_+_x001E_ ò?¤\*0ñ?_x0011_zÎ4ð?Å(Î@íð?e8_x0005_«[ð?çÞ,¹_x0003_òð?ÞäºÇIñ?³æ_x001E_lùò? Ã,*_x000C__x0001_ó?ÈIT{^äò?_x001E_@ð9&lt;ò?S_x0005_ØáàÊñ?_x0016_xýõð?ÍÏ_x0018_¾Öò?n_x000C_+ið?]_x001A__x000F_êçQñ?ù_x0004_Ø"ÿøð?3_x000B_É/â_x000E_ñ?{­qñ?¬òüÁcwò?_x0001__x0003_P_x000D_©_x0011__x0008_Dò?vSùNZð?_x0008_(ãÇæñ?Úh_x0016_&lt;Ù³ð?ª¤_x0017_Ã°ñ?º_x000C_,¬sað??Ý)_x0005_ò?ûó+èrò?_x0014_W±iåð?,îÏ¸½èð?zðýP¸ð?wZÌòñ?Ü:ô_x0018_i_x0002_ò?a­,C®að?æôD_x0010_§Åò?IOP_x001A_ÍÂò?¨øãwcñ?ôh_x001F_ðL\ñ?3â¶Úºñ?_x0019_¾°Vxó?íÎ¢ã£÷?dÙ$Àò?ò¨B_x0015_øð?~9-¢pñ?5Ò_x000B_ùÍ%ñ?¶_x001B_®Xsð?ú:Å/]üñ?,¸8_x0014_Â÷?.Á ¤vqð?_x0002__x001A_rÒ©ó?{5_x0016_)ñ?ó_x0017__x0001_ë_x0001__x0002_Âð?_x000F_"Þ_x000D_ôð?Ç$­ð?ùq	_x000D_ð?É_x0014_ìY_x0001_Uð?i·áWwð?_x0001__x0010_cµhñ?Ô_x0018__·¼Úð?ëJõy`¼ð?(5ØÁ Êð?&lt;ômÞ_x0010_.ñ?I¦;ßàð?L_x0012_ ÐYð?5M½:cÙð?¶GÕï/ð?ÎÞ®rèù?Â_x0008_â;Æò?å_x0013_Z]Ð ñ?Ó,2Ü8ñ?gu]¥ð?-2i_x001E_ñ?Dh_x0010_»Z·ò?s_x0011_hÏlñ?¼?ãYÀÖð?µ~¯yoñ?Ð¾_x0002_¤S%ò?+µP©)3ð? Ëÿ)ñ?_x0019_éÄÌXð?Bì~_x0007_·Mñ?{p§mð?ê$T¾_x0002_èð?_x0001__x0002_°&lt;¹e´Aò?Ä_x001E_n_x000B_ó_x0019_ð?N_x001C__x001E_çS(ñ?_x001D_­©·ö?¬ÏIuÒð?¨¤vÈ¦_x000D_û?OKËCÑÅð?Oöboõ_x0001_ñ?i*§Ø_x0016_6ñ?jÿØÛ*¿ð?0 _x0014_Uæ_x000B_ò?&gt;ÀSÃ¡ñ?F8T ¢ð?Ëm£¢Eð?Y ÖæÂEñ?ö@õ_x0004_ô?[_x0002_Þ?_x0013_bñ?@Ç_x0007_û_x0003_âð?_x000D__x001D_øxGÎð?¥Î(C_x0017_íð?g_x000B_J_x0019_Nð?"&lt;&amp;_x0012_5_x0005_ñ?_x000B_Ú¡L.ñ?+Öû&amp;_x000C_ñ?&gt;i°_x000C_Yýð?RF_x001C_ôð?Z_x0006__x0014_ð?¦Wï0ñ?ä#P1©ð?Rï-Õúñ?_x0015_û]}.åð?¯hÐN_x0001__x0003_ñ{ñ?ºÇìÂdð?Þ2&lt;ÄÏð?¢|5_x000F_ñ?ÒoX´üwð?X_y_x0010__x000E_yó?×÷||lð?)ÀÝ*ñ?%óÒ½_x0002_¡ð?¨_x0015_ói·íñ?ÖRÌÄ7ñ?Äß6+:ò?_x001E_æÿ§øFð? º½pð?	Ñ_x000F_ð?_x0005_u_x000C_ZUKò?_x0010_£FÛhgö?u_x0015_OZ¼dñ?_x0008_e#_x000E_kø?tÜ_x000D_"&gt;ñ?®=È7óñ?rµ%Vsdô?)j½+(Oñ?D5=~(úð?_x0014_ü)_x001A_f+ñ?¿t¢êÙvð?Ñ_x0015_qz±áó?i_Ê_x000E_ñ?ìKjÚbð?öï¼Âò?Eú+_x0006_¨Îñ?ÑHþ£C`ð?_x0001__x0003_*yî=áIô?äh­oÏªð?kÄ_x001D_ÁpUð?º¹P©2ð?{ÌØû_x001C_Ãñ?ÿ¥äè¼Îð?§Ë`ï&lt;Øò?À¢ãÁFñ?éh  õ_x0019_ò?ÓIªA[ñ?¤X@·öýñ?~¨µàð?ò~!øWó?ÉÒ«Ü_x001C_ó?ålëÇð?Á_x000D_n8*ñ?M_x0017_åAZñ?h»Éô9ð?mÒy,\ð?Ú=QÞ_x0018_ù?Kä4¢þñ?ºÊA}$`ñ?_x0014_T­K+ð?d7Ê_x000C__x0011_ó?°~_x001B_Ðð?XojØ÷ñ?_x0011_mu_x0008_Ã×ð?­kT×+ó?»^¼sHð?@fSëPQñ?Sy¼ºkÄó?ö°þ_x0002__x0003__x0004_Áð?PêÞ_x0002_`}ñ?ëÔÏHò?@_x001B_Á}(7ñ?Fx¡à!»ò?_ó±.ó?KDÈ_x000F_kmñ?_x0014_²ÇÒ_x000B_²ð?¼×yÜð?ºtóøò?_x0008_ÖL{5Éñ?öj­eð?öù+¯mmð?Â2Jã_x000F_Tð?_x0001_+çÞò?äò_x0011_X­ü?»Ü¤.~*ñ?Õ{¹q}pð?_x000B_@øgGð?5Ë:#×Wð?oûïù_x0003_ñ?_x000D_GâÜO%_x0001_@_(,Ï_x0008_ñ?l÷_x0013_¿f_x001A_ò?_x0016_É±"_x0018_×ð?\Z½GCó?_x001F_ºFc§_x0010_ò?¯ÊbWÙ¦ð?_x000F_±9~1óð?~¤õªÏÕð?&lt;¹x(_x0008_ð?_x0008_ÊCúÖùð?_x0001__x000C__x001F_ä_x0005_^ð?çgðÌp7ð?´|b_ñ?_x0008__x0005_0å_x0014__x0003_ñ?â_x0013_¾¨ûÅð?íÔ_x0007_ïµð?Ï¶û_x001A_ó?$ÿ_x0017_â_x000E_áñ?þçñË_ð?_x0006_ÁI_x0002_ìUð?zoíäì_x0008_ñ?áÂÕnàñ?7Â93í&gt;ò?Mx_x0004_`,Øð?¼÷ø¢O_x001A_ø?Ü_x000F_-ª(³ð?ô°=zò?TÎ(ë	¾ñ?1_x001C_?Êÿ8ð?G_x0006_qêÓ¾ò?{=R_x0001_Cð?ßÃ91ñ?_x0016_0=TÌò?z/`+ð?¢_x0006_/]_x0005_]ð?­éß;_x000C__x0002_ò?ÙHH_x001E_ª¨ð?»J_x000C_Jw@ñ?û#=_x0011__ó?Ö®ïPô&gt;ð?½¦þT_x0011_ò?_x0003_v_x000B_£_x0001__x0002__x0004_Àñ?ËÛnküð?6Â9Ei¯ñ?&gt;_x0015_hï¦_x000C_ñ?ím%$ñ?¨È	ï_x001B_ò?´°KOÕò?ÃD_x001C_ºñ?3WåÒålð?rQF(_x001E_ñ?"çñ(w¼ð?ìM?÷_x0015_ûò?_x0019_¿çâ­ð?¿hñ?_x0006_kó5ÿPð?æÕ_x0006_NÝkò?«·³Ë6kð?$_x0010__x000D_ï»³ð?æè¬£¥éõ?'_È¬_x001B_ñ?ò_x0017_)U´ð?Þä8ð?ª)]ày_x0003_ñ?¢²Àô\6ò?úiÛ_x000E_Éñ?Sl~¢9~ó?_x0006_~²ð?XêÔ¤ùð?ëJ_x0006_eÈñ?Ãaïô×	ñ?_x001D_µíw_x001B_Ïñ?ìHo%Üð?_x0001__x0003_Q_Q[$Xð?71_x0015_mgð?_x0004_i°Âð?6¸_x0019_ÒÔPð?èy='ñ?z5Gi_x000F_óø?3=èLÄÑð?oî¥(õ§ð?$Ë.Ç3ó?_x0002_Ø_x0011_Ü_x001C_öô?O_x001F_S_x0003_ô?EÏ_x001A_¨ìþð?(&amp;3_x0013_.eñ?D4_x0017_±Cð?O%_x0017_Ø÷?wBë±ð?½¹_x0012_Koð?Ñ¤Ê_x0005_Ü_x000F_ñ?o}¦_x000E_Àûð?_x0013__x0006_fdÂ©ð?J_x0019_ðà¿ñ?ÚdÐ³9ñ?æ_1y[Ôð?õz§à1_x0001_ñ?Ä7_x0013_¹ô??"ý8ÈÈð?rPd|ð?F@F?{ð?äg_x0006_"ñ?©½kÆð?¿' &lt;}_x0005_ñ?O_x001E_SU_x0001__x0004_OBò?_x0003__x001D_0_x0004_ç_x0007_ñ?dúÄÅÁÀñ?_x000B_Q°Ñbó?dÈL¢Ñð?2s_­zJó?Àc_x0012_*õó?ØÚ_x0015_¦qð?Òq¿äîð?ÑÃú±K¦ð?_];_x0019_yÎó?Ãÿ_x001E_=äuð?_x0006_"OD*êü?ÒÎ_x0006_Æcð?sP_x001D_v ð?òf@×rCð?\mæw¢_x000D_ò?_x0002_êËº_x0012_ó?ðªð?®7&lt;ÿùð?ÕÇNh_x0005_øò?u»^¶µð?¶cF&gt;nñ?BÌ_x0007_F"_x0005_ñ?¢Hýq2¡ð?¹_x0004_âbÞÂó?	±ÅÉÚªð?}_x0017__x0010_3ñó?Jþb44Yñ?^l§°_x001A_ö?âÚ#Y0Añ?_x000E_ãkéò?_x0001__x0006_¡5aqëZò?_x0019_ý­øÀ?ó?_x0011_¥_x000E_à_x0002_&gt;ð?øt÷M³ð?ãÀðÏ4õð?Ð{·_x000E_4ñ?eÂÈVræñ?I_x0005_Ý¼2ð?Ö_x0013_äÃgò?ï_x0007_aÄ9ñ?_x0001_&gt;_x0001_ä_x0001_®ò?ÙúëÙñ?ÉÙp¸I_x001A_ô?_x000F_ômí_x0005_ò?=Fgñ ò?tm2¼Üð?õ³-Ñ_x0016_ñ?oH_x0006_Ðëñ? µ©.¶ ð?§_x000D_eÊªñ?ÂQÈ½øbð?Í_x000E_ñ÷çñ?;Îþ¹Þýð?PH©ªÀòñ?ðu_x0003_uxÒñ?)}f_x0004_h¡ð?0@TÇð?§»GL_x0018_Lò?èàÉhò?p_x001D_ûòÌBð?;[d°1ø?yÌÝ_x0002__x0003__x0004_¨¼ò??_x000E_T%ñ?_x0019_I#áð?Õù&amp;¿_x001C_çõ?&amp;w;gÀ_ò?£/¸__x000F_ñ?dU`Ì:Tò?_x000E_½Yùñ?_x0008_¦ç_x000F_ð?Q½Õ"pú?%Ù÷Có?Bõ_x0014_@YÇñ?§µ3e_x0002_ñ?ªÿòNãÒñ?_x0001_?_x0011_ïñ?/óNÆãð?MnÒZQð?¯72ñ?_x0003_°*°*&gt;ð?f_x0001_ÖoøÞô?3Wð?VºÃ_x0014_-ð?àð_x0004_ÜÃóð?_x0002_ÕA¥Ðñ?&amp;_x001D_ã~ò?kc_x0016_i%éñ?'Ü^vf¡ñ?BåLö¿ù?Q^©ÅJð?_x0014_;Ã_x001F_äãð?ÎélÇ¯ð?y~Öm¶;ð?_x0001__x0003_®PòÓÉð?*_x0018_±øøßð?F%Ý_x0018_a_x000E_ñ?¦¨p%çð?Ðân?_ð?.'±I|ò?_x0015_,_x0012_öîDò?î/	_kIò?2Øo·f¾ô?¯_x0003_´îâUð?Oå,fmfñ?¸-é8béñ?_x000F__x001C_·B9 ñ?kû~-ñ?_x001E_}ðÿ ñ?Ý[²á_x0015_ñ?¨ÜyÔáð?Åß%åS÷?q_x0018_VZ?]ð?æ&lt;_x001D_2G4ó?ìP\¼¢ð?àÃ_x0014_tð?ÿìª×ñ?_A`YÑñ?WØÙÖRð?í_x000F_OÊ?ð?Í_x0010_VD_x0013_ð?ø_x0019_&lt;ÖÃDò?ÆaïÀêð?f_x000C_¹Muò?2áE&gt;;_x0013__x0002_@v_x0014__x0003__x0005_+/ð?µ¾ÿx´ñ?¢êù*óPñ?:çt÷K:ó?8@_x0001_éâäð?}Ü¼à®_x0004_ñ?0j¤º¨ïð?&gt;tZp4¸ð?ä_x0010_Íb|ô?I[)f_x0014_ñ?iG±ü¨ð?×»dE(÷?~_x001D_û0-;ð?À;h__x000C_kò?BßN¨_x0002_ñ?_x001F_@vË_x000C_ñ?ù&lt;Nð?m%þ_x0018_eð?8âØ_x001A_Å·ð?=âj_x000C_¶õ?!å(qoÔð?Ìn_x000E_#ò?Vã_x0001_¬;Çò?ÎFNÑmñ?%­/³ð?_x000B_x_x001D_1ý¸ò?ÅquÐvûð?_³¥øVð?T@¬_x001D_¶Øð?_x000F_ýÝ±hSñ?ºS_°¢ñ?Ê~(¾¶ð?_x0006__x0008_b¤ãR_x001D_±ð?¥Är&amp;{_x001C_ð?_x0014_ïåð?È¾7_x0017_ð?å_x0006_Xò? Æpz_x0011_mñ?SíÎò?¨2æöz_x0004_ó?µ@_x000C_êð?rNÄ(g[ð?M½6ÆKDò?ýq_x0012_)@ò?_x0005_XV_x0005_¡ó?ð_x000E_îpð?È_x0018_{Ür2ñ?y¶ìê(fð?_x0015_Ý_x0014_Ú½Üò?Då°¿¾ð?_x001B_Û¤_x0008_Ñð?F±_x0001_³ñ?7"õ[äð?¹(Zþ!_x0002_ó?_x0007_4P_x0005_©ð?Ý,Ödoô?_x000F_´_x0012_±üøñ?¶P:}£åð?$(­_x0003_ê6ñ?F_x0013_xÞ|[ð?·+±î_x0001_ñ?ÄÆ¡æ}ñ?"æÅ6_x0001_kñ?,©ó_x0002__x0004_qpñ?Ud´4Ü_x000D_ò?Aúº_x001B_ÖGð?ì"¤_x0003_ñ?EqP°Ì­ð?Wr_x0010_ó_x000B_Ðñ?8Ç¦ Õ_x0018_ò?%´½'oxñ?P]þ§¶_x000B_ó?FZ±ëqð?¸]Óµò?òÃ_x001C_ÒEçó?Z_x0006_*mð?;ß_x001E_ô%uð?ñ#¶PEºð?â3¤u)ñ?Eg_x0004_6j.ñ?R25¿â"ñ?Þ_x001D_F_x0001_ý_x0008_ò?ñ¢äXðð?;¦eì¦2ò?nÏaò?_x0006_H:2uAò?ÂA ¶àð?kÀ_x0006_#å©ð?_x001A_Cêcð?&gt;¨?J£ñ?Ýûgò?¶F}0Xò?§¦ó}+ñ?5Z__x0002_ò?X­ã%:}ð?_x0005__x0006_yöþ¯I7ð?â¡ÛZãð?5/GIð?|Hô5Itð?àÔÖ_x0008_T ð?IÌøªÅ®ò?UáV«ñ?Í9BS_x0002_ëð?»_x000E_Í_x0012_|ó?hc_x0014_¾ê%ñ?_x0018_¯_x0014_·Ôð?(_x0013_®vð?_x0004_g_x0005__x001E_Dñ?¬ö©?_x0001_Ðø?j_x001C_Ú}eò?ï£è@ìð?K_x0014_ö~ð?õèÑ	IÒó?zÉeV_x001B_¤ñ?NþH_x0017_Éuó?ôöXU_x0003_zñ?;i_ò?@_x000B_¼$Èñ?ùÆùw=æð?ÁÊ_Ø ð?·²|øâñ?'ûoèo4ð?ð­m7®ñ?±Q*aG[ð?M^_x0012_ÏÆpñ?;"_x0010_õð?­Ð_x0001_±_x0002__x0007_C_x000D_ñ??WÍ9'©ð?©_x0001__x0019_äñ?_x001A_t_x0002_ýNÊô?_x0008_¥Hø§ð?¥½ÿð?f-ó³ïñ? áü÷_x0018_æð?ä_x001E__x0006_¼°3ò?Ü#âÂ:_x000C_ò?_x0016_&gt;ZO¤ð?£È_x000C_f¥}ñ?ñ!-ððpð?V¬@±ë­ð?0ÐdoòÔò?Êz¥_x0003_Øñ?_x0013__x0012_gÓ_Æñ?_x0019_¶_x001F_d_x001D_e÷?;N.-~ð?[â"ð?,tÔ_x001C_Å_x0013_ñ?cµ_x001B_Hñ?"Tâ_x0016_#ð?'_x0006_×ÆÎð?iôÃß6ñ?Lb_x001C_£ü_ñ?_x0012_	Jz"ò?=g:ë×,ð?&gt;tÎ_É	ñ?²R_x001A_o'ñ?ÄÑ@}ª_x0004_@©,_x0003_@5_x0005_ó?_x0001__x0002_yEÛd|ßò?Ph_x0006_)ò?ylÆ'Ûð?_x0016_ë_x0012_­äsñ?8mð3Âñ?¼_x000C_ Úyñ?D_x0003_e6Ê«ò?_x001E_¡½¶/ñ?	ù¼_x0004_µñ?Èô§ña_x0008_ñ?R31ªò?TêRG_x0018_ò?Ky,Røïð?½èMI%èñ?XI` "_x001E_ð?T¥øÄ_x0011_ó?_x000D__x0003__x0017_[åð?÷Kd§á¢ð?_x001A_Á`ë¦Þñ?;ËnÄnàò?¾_x000D__x0001_¶õið?=&amp;Çó¤Tð?²¡Èáwð?_x0014_îæútññ?uìjò ¢ñ?&gt;]]ýéð?[Åð#ið?/_x0001_¦°	5ñ?Æ_x0008__x001E_Ä[ð?¡KV_x0008__x001E_ð?WÍb_x001C_ÿiñ?j__x0004__x0006_$æð?_x000E_o_x0005_ô_x000D_ó?Ìå¢ñAó?ñâ*Îzð?¢2Â_x0001_fbò?J_x0011_ô²Êàñ? tXâÇÈò?_x001E_6Ç_x000D_¬@ô?_x000F_þ&lt;°ñ?r_x0015_åBM]ñ?dÂøÝMö?í¬_x0005_Ryð?MaHô¼5ð?ö°Çu_x001A_sò?êÞÉ_x001A_:ð?ÿèY5Ñð?Â_x001E_ûE.]ñ?nM_x0016__x001B_\ó?C&amp;Õjdºð?=&amp;ÏÎzYñ?Z=è_x0018__x000E_dð?_x0008_Ë¿ªð?W_x0002_â_x000E_Vó?Zõ_x0014__x0016_E{ð?\6Y_x0003_´_x001B_ò?Jüä¡´ð?	¸kv_x0002_ð?¡TËWÏò?	Ö¦jßð?à_x0004_JÒ__x0004_÷?Ë,_x0004_Ûð?Á^5[_x0016_{ò?_x0001__x0003_×_x0001_ñbìó?dC;'[_x0001_ñ?³UZ_x001C_ó?WBc/Wò?~ËX,_x0015_{ð?_x0015_3w¡_x000C_¡ñ?_x0014_ü&amp;u©;ò?0RÊ__x0007_ò?3Îî;'Öð?£ªavG4ð?1&amp;(d_x001B_ñ?ëÐ9ð?5_x0015_ tàdð?]ó?(ùÅ;í!ñ?á ¿¬eð?³â¸×Y_x0019_ò?Ô¢_x0002__x0004_®âð?¸WÖPgð?d_x0008__åµð?òS¹¼¾9ð?¬Ð\kRvð?C¯¤zñ?_x0001_jð£aô?[âÙ_x0007_x³ð??_x0018_ó?^¡9¦²Õö?_x0006_v¥{Nñ?_x0005_3ù!¿ò?Z959³ñ?´_x0016_Ä²ñ?/ã_x0003__x0005_¥Oð?Ï*¥¢ñ?k®q´§ð?øãÔÅWâñ?YBB_x000B_zð?IÍ¸èð?oUûÑ2ñ?û_x0010__x0012_½	_x0003_ó?´oxzR­ð?Þ?Õ 8Ýñ?w_x000F_£æ4_x0004_ó?ðwòñ?¹_x001B_åBîð?%nÜoÔ9ð?éP|#²Þð?Ø!GvÎ_x0001_ô?ÔÜú_x000D_ñ?"ùî_x0010_©ô?&amp;_x0002_*»^ñ?¬HõP'ñ?d_x0017_ü§Õð?»\ñ·s&lt;ñ?YÞ6ñ?ì¼Ú_x001B__x001C_^ð?_x0012_ãÌì×¹ò?Bä=_x001F_ñ?®¾Y¸»ð?«Ëã¥ñ?éÈ1Ðç£ð?	@lÃO¦ñ?GÚ¯èñ?øKÌ?É7ð?_x0001__x0002_ã÷(¦_x0016__x0015_ñ?éÏyê_x0019_Lñ?¾ç_x000C_¤O9ð?Ö_x0012_}:R¯ð?_x0010_IQÚ_x0015_äð?Ç®Ftò?ö(%_x0005_Àò?q¡0~Aµñ?BB6U!tó?å³0¸ñ?_x0013_Ì_x0016__x0014_ò?Fû_x0016_èw3ñ?OBYV_x001A_ð?ôïb_x0017_ñ?AÅæ=Ø¹ð?ü¥r_x001C_íó?_x0006_ho$Lò?ºäãß8ßð?_x001D_»À_x0013_ø=ñ?Ã\J¨ñ?_x0017_êÄhD9ñ?øA4Åegñ?_x0018_T_x0005_X®ñ?¾_x001E__x0013_*3=÷?"ò×*í(ñ?§!ÜqCÆð?_x000C_:RXägð?Ïº_x0016_©ñ?ÄÄîç+Fð?Pä_x0003_ï¾ð?ï&lt;)2ðXñ?Ð_x0011__x0001__x0005_¼Nñ?\L%²ð?~Î¨¦Ùñ?ìí8Ç]ð?`xÅ_x0004_».ñ?*]?_x0002_°ð?Ìa\$]lð?É³Ï+V½ð?,X©XPð?°_x0016_ödUö?ÞÊð?ÑMÎtßSñ?ôÅá$_x0005_ò?B_x0001_fà¬hð?O´Üð?ô\ó²ò?9S_x0010_ßñ?¹F3¼ð?,	Û`Þð?XùÎÄ/ô?MXF¥X}ò?tâtfuð?kÃÔ_x0018_¯ð?ÊO_x000F__x0003_	ñ?w±Ôdð?²çHýÀð?W/OÑõ?~¥ªóÓtð?Ö§º_x0007_¯ó?»^_x0019_eÆGñ?_x0019_E)ÖD|ð?-_x0019_oÆðð?_x0002__x0004_þ_x000B_]}[ñ?^§{u=_x0013_ò?§E¥î:þñ?£_x0001_sGYóñ?_x0002_ýj&amp;ñ?S¦Øh8Bñ?`_x001D_m¯Ûñ?»Qd}Cñ?/6PõË*ñ?_x0012__x000C_Í'_x000B_÷ñ?ÜÖª´¼ð?¸(¡ñ?_x0001_Â­Þ_x0017_ñ?:	3¡_x000B_ò?ó ç-_x0012_øó?Í¦îÓÕð?f.úª_x0007_àð?_x0007_3¥¶&amp;ññ? x2&lt;ÉÛð?J¥_x0003_ñ?zÒ²gVñ?(9}æ1Íð?rv+õñð?Û¢£Q[ñ?ÂÔ÷õ_x0018_%ñ?²_x0012_7/a¦þ?Ý¾`ð?£,_x0001_%¥^ò?¦¾¤_x0010_ð?lDSöäô?þ*R_x0013__x0010_tñ?Ð_x0015__x001E_{_x0005__x0006_8ò?ûC_x000B_c²ó?ªÇL²/^ñ?71g_x000F__x0001__x0008_ò?û¬©Ïûð?\_x0003_ì{_x0004_ñ?vÂnè?ñ?È*)_x0012_Jñ?_x0002_¸3ø³ýñ?þ;V Üðð?Ç!ó¦Ú_x001F_ð?9hqxÇñ?²þ&gt;)±ð?×OÁ"ñ?Ùôÿ_x001B_[þð?¨âç¤&gt;ñ?!Æà,¬ð?È!²Éü³ð?]el_x0002_»÷ð?Ø*1Sñ?£ÂN}v_x0017_ô?¡$«ð?âÒd#±Éð?6»z6ð?¼q_x000B_dë¾ð?z9c_x0014_Äð?¢:W¤´Óñ?H+O^ð?C_x001E_È¯é¿ð?»dÙãÍð?}È»_x0011_ð?_x0002__x0004_2¤/ð?_x0001__x0003__x0013_ßcô=ð?û³2Uñ?_x0011_¸E_x0002_²õ?r²_÷°ð?ÕM[Q!ñ?_x0016_³_x001F_zð?/K/_x0005_¾þð?pSÈÒóõð?Æ¢°JTþó?ë_x0013_Â«ßð?|!Æ­Ë[ñ?_x0010_oÆ8F³ò?@ÈL¢3ð?ÝÃ¶ðwïñ?¥;_x000F__x0017_2xò?å¼e_x0016_ð?JÕ_x000E_NÝð?_x0016_J_x001E_üM0ñ?b_x001F_øé0Jñ?þ¹&lt;ôð?xß}Ú!óð?¼DX½éð?_ôÂ1âò?4	_x0018_ôÆ ñ?ÅZHQ._x0008_ñ?	0{.vñ?]ë_x0011__x0002_ñ?¼½-_x0019_#ôñ?å?Î_x0011_oó?67W_x000E_¶Ðò?Ê^´l/¢ð?#ß/_x0001__x0003_øçð?_x0017_þ®eðñ?_(À$h@ð?/¾¥Íhð?ÈR_x0004_1ª_x0018_ñ?N_x000F_I/ñ?«|Æî]·ð?~JU+cñ?'J¨Ç_x001E_Sð?ÄðÏ§`Hô?À5h&amp;_x001A_ò?ÃLcy38ò?Æ½~,½(ð?_x000F_¥î_x001F_Xð?¥!O¾¼ð?ïµãù0ð?_x0002__x001F__x000E_¦ð?®_x0019_bÔÜ*ð?XÉvØ_x0004_·ð?År4Þ"ð?_x001F_­ÂÅíGñ?ÇÐw_ð?¾qi_x0002_§ð?_x000E_h ý«ñ?k©f_x001C_çjñ?G¥Þ÷D%ñ?sFñ°îñ?þ_x0019_¿îò?ÉÖ/_x0013_Îð?¢ôHõl9ò?£ÍN!¾_x0019_ò?S£_x001F_`_x0014_¸ð?_x0003__x0006_FèPÖWPð?éù·ó_x001E_ñ?©?-_x0001_Ùð?.ë×éÏð?NÅÐ)¿=ó?àáX0_x0004_ð?_x001D_]ô¢Iò?_x0011_Heÿñ?òÎèkfCñ?br&gt;©¿úò?_x000C_¥nð?»_x0017_ù,/ñ?_x000E_d¬ÆYð?_x001A_Ö×&lt;ô?ðzè½&gt;Tð?(¶LHFó?§@9F_x000C_dñ?E_x0015__§æð?tÌÝFfð?!ez_x0010_ñ?ÀqåG_x001F_ñ?ôD:´ëùð? ³_x001F_é_x0003__x0004_ò?CÖ¶gÞ&lt;ð?í^_x000C_ñ?kZß.Èð?a_x0002_Qcò«ð?_x000E_=G_x0004_iÙð?ÄÝ½E_x000F_ñ?'s2àçñ?_x000E_Á~È_x0005_ò?Ò$Ïô_x0001__x0003_Khð?j_x0013_¸_x0002_ñ?W_x0012_5Ù_x001E_ñ?RoËðññ?¸PH±_x001F__x001E_ñ?M_x0005_¾¾ð?Òä\"wð?x_x001B_Tj«ð?.¸{_x0008_ñ?¾!§=_x0001_ð?ØðÛÚÜñ?j2¼s[Ëð?]îû4Otñ?ò«ð?¦{y±éð?,á_x0008_N_x0003_ñ?e¦ÕI_x001A_Èð?Í,_x0015_ZBð?_x0005_Äd)ñ?WfkA{¡ð?É¶ÊÁâñ?á_x0018__x000E_*&amp;òð?_x000D_h_x0008_ÿð?)TRÀ®~ð?NxãÊ¶!ñ?¨õhê_x0011_ñ?öºCýEñ?¹_x0010_ÎöBð?vÎ_x0005_þQð?j\ÞÕëð?|8­ñ?®²ÿ4ó?_x0001__x0006__x001D_ç2N3ð?ï=_x001F_6mð?_x000B_§_x0003_¿ð?_x001B_%Y£Bñ?_x0004_z¦×_x0014_´ñ?£®¡í+ö?5Îâ_x0005_+ó?²`P÷iô?_x001D_ø_x0012_gk¡ò?\/Ò_x0002__x0010_ ñ?þ¦#·cñ?_x0011_RP»_x001E_ð?êHêòï_x0012_ò?Û¼kû	ð?_x001A_I_x000E_~_x001B_µð?Îf_x0006_µ_¢ð?%³?­ÏÊð?e+_x0002_¼Úò?[ôP©hÃñ?_x0015_Yó?³Äv_x0002_©Gð?;gÓÞ_x001F_qò?æ±µå_x001D_Rñ?»jçF¾ð?Ñ_x0007_cØ_x001F_xð?_x0001__x0007_v¾õEð?_x0003_«7&lt;×ñ?nC&lt;_x000C_Äò?ÛûKy;_x0010_ò?¡4ã_x0019_Àö?3O²_x001D_ðÖñ?y÷_x0001__x0002_6Àñ?4ªÞw#ó?sS[½R^ñ?Bªõäsò?¨tm¾I¬ò?&gt;z° G.ð?b£?¶bð?«&lt;»eFÇð?h¥_x0012_7ø4ñ?]Ñ­_x0005__x001C_Áñ?sÁ÷»­ð?í_x0004__x0003_ uâð?«ÌS)_x000B_çð?J~x&gt;ó?_x0004_!²D&lt;«ð?0_x000C_å_x0007_/ðð?!LÊÝ¤?ñ?$VA8s§ð?|±SÜÎñ?ÅHõÉ_x0006_ñ?28nzf"ð?}ÉË_x001C_ìïð?;Áq#Úð?á¥èuñ?¤ú_x000B_çBØð?4_x0013_`$)Yð?&amp;8s°ÚÁñ?	N_x0014_¤9Dð?5búÙ_x001B_ïð?_x001D_#_x0010_gxñ?ð¦ÿÿÌ_x0017_ñ?Çã5øÛð?_x0001__x0003_iD!_x0010_ñ?t.f_x001D_ñ?i@_x0016_¸.õ?_x000F_!Ï¦Ð­ñ?#ÔÖÙÀ_x0002_ñ?4ÛÝÝ&gt;ó?_x000E__x001F__=cUñ?_x001A_ðô{êgñ?*_x0002_Ô¿ö±ñ?\§_x000C_Ô#ò?_x001D_u_x0011_øUñ?ÁàÞ£B»ñ?Ú)8¾#ð?ÐqÕØ_x001F_ó?þÎqêçó?¡O¨È²ð?Åp&lt;I»ð?_x0008_ê_]S{ñ?V_x0004__x000E_ë¥ð?;xÞá_x0017_Òñ?_x0005_G#	Qð?´¼tIð?~êæ_x0002_ð?l&gt;K¥»×ð?[y_x0010_&lt;Îñ?*_x001C_Lèñ?}Ù_x0002__x0018_£ñ?Ø_x000D_2uýð?´L^¦£¬ñ?sÖ°.Nñ?í_x0018_zNB_x0015_ò?¬LiÌ_x0001__x0004_ÌNð?àêz®_x0007_ô?:ÛáVRò?Yó+ôeñ?¾2Í$-ð?_x000B_TôÀ&lt;Qð?åØp_x0010__?ñ?~._x001E_Êòð?_x000B_cXüñ?)u Sñ?E´{Âáð?nñA_x0014_&lt;Ûð?_x0013_6)½µ_x0016_ñ?  ¬þþñ?ÇM²òcñ?3qZç9ó?ÌX'Â_x001A_2ð?ÌöÖrxãð?_x001F_[¥(ð?ÚÏÄ2_x0004_Nð?¦&gt;7:ð?ª_x000E_B¶EÑó?Ô9£¬Nñ?\íá&amp;ÖLð?/Jé.ñ?ÙÄ_x0004_ýu_x001A_ñ?#_x000F_à_x0002__x0010__x0016_ñ?	âð? _x0003_ÐU²Ïõ?ºa&lt;T+ò?àÑËS½_x0015_ñ?$_x001A_xj1gð?_x0001__x0004_t·é¢B_x0015_ñ?x.Ð¸À_x0012_ò?ÈPíI{Þñ?ÒÎ@bìð?kÊumûÞð?F)_x000E_&gt;kOõ?D_x001B_¢Ð¶ð?.ÞZÂ¦ð?¼¦Ï_x000E_Záð?Ë	O ¾ñ?Ö]ý©ð?_x0016_]åå_x001A_ð?_x0013_ú´_x0015_¥ð?fvc³Xñ?ùÉ*~ð?ªÖp»Çñ?`exçUªð?Ïå«ñ?D¹f_x0012_ò9ñ?çÌPøKð?fXS¢ð?y´q_x0002_-Êð?1&gt;®bñ?«_x000F__x0015_²K	÷?v_x0003__x0017_ñ?úúPbÞßð?	û5_x001D_ró?ª¹â=Uò?îÐLyÙð?_x001E_õC_x0002_âñ?_x0010_ûý-Þ¸ð?_x000B_æpN_x0001__x0007_£ôð?L_x0003_é»4ò?_x0019__x0001_©mEñ?¦g_	â&lt;ñ?N]UÊ¥¿ð?²µ,_x001C_.õ?_x0006_@A_x0003_,-ñ?_x001A_£ëð_ð?¦_x001A_:_x0002_pð? Ó_x0002_q4.ð?gv;Kð?P'ø}@±ð?Í~HòWñ?¼_x0019_v¡Èâð?H÷YÛ$ñ?rµ_x000C__x0015_ýñ?ãl_x000C_u{ò?|*Ìô?VÔÏ´ò?(G_x0005_UÅäù?5N :ñ?Ò$_x0011_RAñ?÷QSPò?zQbgò?L/Ty?ñ?ð³WKð?ìÜ_x0005_Îv&lt;ð?2dà_x0006_w_x000D_ñ?_x0007_¹	é,ñ?_x0004_×å_x0007_öëñ?ôMªeð?'ù_x0015_ að?_x0001__x0004_|Ñ|¯_x001E_)ñ?g¢r+¯Äð?²Ö_x0019_$Kñ?|_x0002_7Rð?m©jo_x0011_ô?®'VDÑ_x000B_ñ?Wp-Ù²ªð?)_x0003_PÒSÕð?¤uÊ¨q_x0011_ñ?T³ë_x0011__x0001_ò?6 ÈÁñ?ø.LKið?Ûú¡]ló?þo¦ÀZð?µÔËþð?Ö?2*rð?îwVÏèð?ÈÝ@2ð?Âà§ò5ù?çÅ=`ó?¯ÏÝ&gt;èFñ?ÊZ{è¥¢ð?27û8_x001A_ò?GÒ|Ê·ñ?ÙÕ9 ¼ð?¼µ¹xñ?_x001B_dÊ_x000C__x0011_õð?È/E_x000D_\ð?d)»jLñ?apä³ñ?&amp;&gt;çþN0ò?éÐï_x0002__x0004_94ò?×/§*ð?£²yëð?0ja°ð?e½_x0013_Gò?_x0016_*Ô_x0014_yFð?Ü¥c·eñ?´_x0003_£Éð?rGç|²´ò?_x001F__x0001_p"_x0007_Jð?_x0001_ÎõEÏð?ÕÈíÎliñ?¿aTB_x000D_ò?¨ä_x000B_Þ×_x0017_ò?c_x0001_ÉÁ&amp;ó?+H&lt;îîð?³JD_x0005_É[ó?X	_x0017_Õzañ?CoÐëð?ÝF_x0005_ò??_x0011_Ê^hó?_x0001_¨DWÇ¶ñ?#¢/_x000E_­ð?l_x0006_°ÆDFð?Ûò°µË®ñ?_x001D_*_x0019_zúôñ?w|kÂ¢Qñ?ÝéE_x000C_*mð?ßæõOð?-2í¿Ã_x001D_ô?\7_x0013_Ü®kð?wö`ÍyGñ?_x0001__x0004_Zm»$Ùð?Ê×_x0005__x0015_ó?_x0010_0Í«Å»ñ?&gt;ÛÃ¡ð?½_x001D_9"Øð?&gt;©r°êð?¾&lt;oº&gt;Ðð?ÝîJð?~_x0011__x0013_ôáò?ØÜôÔð?,\¦&amp;ð?V_x0010__x0004_Ü_x001D_ò?R¥-n~ð?²jÊ+Kð?_x000E_»dæèÂð?ðW_x001B_A_x0016_µñ?_x0018_43_x000F_¼ñ?_x0001_m_x0003_WCð?"à) Ñð?qô_x000E_ÃÎñ?n-g_x001C_®ð?Õ¯_x0011_÷oò?¡G _x001F_ºTð?ÁÚjFjûñ?=è· µð?.D8Õdð?!w¢9_x0006_åð?_x0002_Ü_x000B_×Eò?HLT&gt;ð?Ds_x001E_`4ñ?ÃÊîQ:ô?Ç`Ã_x0001__x0005_i¥ð?_x0018_ñR_x001D_¡¯ð?dcî÷"øð?F¼°U¿ò?_x001F_"¨l_x000D_ãð?LCl§ì_x0002_ñ?ÜÂÆ%µð?uó»_x0002_Ãð?½|*`ðHñ?¸4G_x0004_]ñ?|P&lt;&gt;jð?Ï#½0ððñ?ÖU®Êeñ?Ëú×_x0001_Òð?&gt;_x0001_}&lt;ò?Væ\_x0016_ñ?!5&lt;¨t£ð?î²_x000C_G«¤ð?øSÀèýñ?_x0015_1oÙ_íð?ÓÖ_x0003_üDËð?ÓO{¼½ð?¼V8Øð?e)'¡@ó?ù¦_x0010_ËG¢ô?è"DÑÆ\ò?øÄ_x0002_Þ)ð?\ñw_x000C_Ãð?ü@L¼ò?_x0018_èÓv+çñ?[Ë³=_x0012_Xò?f_x0001_ÄÍ#%ð?_x0001__x0003_+_x0006_Zé²ñ?ó|â§gð?'`_x0011_U÷ð?÷_x0008_¼ îð?ßb_x001B_ì½gð?¶Û_x000B_[Rð?ëð/¯n¾ð?_x001A_Ó_x0019_Ëð?Î¯ Cêò?¡Y¾zRñ?ß_x0015_s&gt;¶Oñ?´ï)âÓð?Q­Ø8ºð?1®2:\ñ?þ¦è_x0006_@£ð?mâJXÖð?&gt;ÃÒ¨3Ãð?m&lt;QÝø_x0019_ñ?Ûh&gt;@9ð?*¬H_x0004_qð?¦Pý¿@ñ?Ùò_x000C__x0001_9ñ?ÅO¿ªù¡ð?íÞ_x0008_Ãkð?_x001C_ñI¤ð?ÃY_x0002_æð??¦|3çò?_x0012__x000D_1ûãTò?²â²'ið?_x001C_çÛ_x0004_ñ?U_x0018_U¾d×ð?@Zl©_x0001__x0006_ô¬ð?ñ}=ð?©W$¡ð?_x0016_PAnáZð?üÛõ&lt;	ñ?f_x0005_ÕE^ð?­ËË_x0006_ð?yêx_x001E_iò?_x0002_¸I¶äñ?SÄ?*Jpð?L×.0ò?_x001A_d_x0014_7N.ò?tòû_x001B_o_x000C_ñ?_x0001_¹FÚ¥ð?S_x0010_S×Q:ð?ñÒÜÕ_x000D_~ð?_x0014_§&gt;¾-ð?dï_x0006_Yzò?@faµ ¶ð?¯r@_x0004_þð?_x0017_¬_x0007_2ÏMñ?2_x0011_Zð?$_x0006__x0006_iñ?)åk_x000F_ÃWð?Ña_x000F__x0003__x0014_Cò?E¬Ñè_x001E__x000D_ñ?¯q°DPÚñ?ãÝ=cÐð?[y_x0007_ÊH_x001B_ñ?4¬Aß$Vñ?Ì #ÕÅñ?PPäi_x0007_|ñ?_x0002__x0003_ÒSÆØs.ò?=$_x0012_iôñ?@6|³U,ð?"_x0011_ ð?_x0010_ØnE&gt;ñ?o?_x0015_bC¸ò?ò)Í_x001A_D©ð?²¸(uð?Bäo%²ð?ñäýÞyð?_x001E_Ð­_x000B_ëð?(õ-ëvñ?Y¢]ô?\¾+3Eð?X_x000F_?ÅÃð?S_x0013_»`;ó?ë®xæSð?_x000D_ $¿Åð?ØMÚò?nóÞ¡_ð?çw7R?ð?_x0001_}Ô@_x0003_fð?_x0011_ Ä,8Ãð?Ía¹ÚÎ÷?Zî°I¨ð?ÿÔ6o¤ð?BdÎ_x000F_(ð?K8¬Z7¦ð?\$Oû²ð?y{!.=ò?_x0010_Yì_x001C_ ñ?þ_x0016_´S_x0001__x0003_#ñ?µ ô?·¡±íÇùñ?s´_x0008_°õhð?Í_x000C_j3´_x0018_ü?ðÊÄð?_x0002_w_x0006_u&gt;ñ?¤º_x0011_Ï~ò?à_x0016_ËEJð?vz2cÍð?ËØçhÈñ?àÔ`¶×ñ?_x000B_C-Åññ?@þÜJlð?ôß`ïä_x001E_ò?~Ûæý'ò?_x0018_ÝÃÛÝð?xÅ_x0001_Aãð?_x0013_êÑ·ð?Ï®î_x0010__x0007_ñ?_x0006_ñ¨ÒKGñ?_x0007_ÈS_x0001_ÕGð?/922'ò? Å4Ý_x0006_ò?§É%åÕ_x0010_ñ?»ø_x001E_0´[ò?8­©t5ÿ?Þ6'ÓÙð?x©W;_õò?_x0012_¡¯ð?½4ä_x0017_¤_x0017_ò?"½¬]o_ñ?_x0005__x0006_U_x001B_Ã	J_x0011_ñ?7öavsð?¥××"µò?`ÌùÍð?lå2Qé7ñ?Ã|g6ñ?4ê´j:Kñ?@x¡Msð?c¬_x000D_¢Lñ?$Úú\_x0002_Nñ?@_x001B__x0012_³'Wð?0¦¦f;5ò?FKÇÎEñ?_x0011_¹ÿAÈ§ð?µ¼h¯hð?_x000C_³M`_x0011_Uô?bÂÔ×eð?µáÃÀcËõ?Ý[/Þºñ?:1Ïã.ÿð?p0$_x0013_R_x000D_ñ?|U¾ø.Að?_x0001_w_x0005_R¶ið?_x000D__x000C__x0003_kó?_x0004_H	hÕð?&gt;_x0015_%_x000C_wöñ?ð¶8_x000F_ò?w7|nð?*Ê_x000D_Åvñ?¯Rî.ä_x001C_ñ?äÖ_x0003_Ï1¥ð?ÑÛmß_x0001__x0002_@Àð? ©ËÀ_x0015_Yð?±Tï×Àñ?_x0007_ÆßTv_x001D_ñ?_x0016_ÔO´Kñ?LSMð?Wj°L=Eó?í;_x0005_§&gt;^ò?±ÿr/î»ð?T9=&gt;z¨ð?_x0015_YvÊFó?iQe@_x001A_ð?Õ_x000E__x000D__x0004_âhñ?t_x0015_ÎD.Äð?dÆÏþ:_x001A_ñ?fsÔ¦7?ð?_x0008_z(äOð?°KÀ?Óð?Sû-@}Óð?ÈòS·9Pð?m-_x0005_Ò2uñ?·9$¯j¼ô?'_x0015_Åîð?¦Ylé2øð?^ªçi_x0008_:ñ?_x000B_%oÄñ?ë|&gt;Ókð?ãc_x0010_Ù_x0004_cñ?¸9$MU-ñ?¸f»ziYó?_x0001__x000E_fÏ6ð?_x0003_r~Áñ?_x0002_	_x0005_Ðca$Éð?*jg7ñ?¤_x001F_Ö@¤_x0001_ô?&gt;Æd¹Ûð?æ` _x0005_õò?qHüünð?.o¥SrEð?_x0011_¨JSLð?_x0007_¾_x0008__x0006_ò?¹æ(YE¶ð?¾ÚÞLÚð?# ²uñ?cJb¥õ?÷yáð?_x0017_yº(¢ò?_x0008_³DNÞð?üêkò?vAs_x0016_R¿ð?_x000C_%Ùlð?´WN;kæð?_x0004_'_x0010_è.ð?ëøùÑQó?c_x000C__x0002_Ð2ô?ýÅGæ_x001F_ñ?4&amp;§~Þ@ò?ÍÏ_x0003_Èö?â3_x0018_;ð?aÊn_x0006_Ý°ð?$ó7«ó?þæÆë&lt;Mô?)Ìg	óð?$_x0004_¯ó_x0002__x0004_Ó×ñ?ou_x0006_Ä_x0011_Öð?_x0003_¢_x001C_»øð?âU©öð?ÃèJ¢9ñ?¡ÛÁð?ØÜoTùð?a@àôü_x001B_ð?_x0007_%ü³Jó?h_x0011_³iymð?$_x0004_Ç_x0014_Ë;ñ?È¾v&lt;8hñ?rk¤_x0019_7_x0001_ñ?Ío_x001F_ðp'ð?z8_x0010__x0005_ýWð?/¡1Ðý?¬©lMò?þ_x001F__x0002_×ò?RR3*§Tò?ÀZ_x0010_Qnò?Ö§çïòpñ?²©Æ×ó?îÊÅ°96ó?_x0005_¤MHÅð?)½Þ¨ùô?_x000B__x0019_åúBñ?Ô#_x000D_(.ò?Jüà&lt;Ò1ð?0 í£_x0016_ò?JÈAE¦üñ?y_x0003_(òñ?R9J¤Z³ð?_x0002__x0004_TZQ&lt;7ô?%F_x0005_sª_x0011_ñ?A_x000C_íþØð?GV¶¶fñ?zür_x0016_àð?2l´¾.3ñ?L¯_x001A_.À_x0002_ö?pÅ_x001F_­Dð?Dªëú_x0019_ûñ?´àÄT'ð?Á¹kò?ùÁb§Ùð?¿:ò?î÷+{Ò8ó?MKPJò?_x0003_^Ï¬_x0008_ñ?xÂä7"ñ?_x000E_ÄËàÙñ?¸ï½vXð? ¥/V®¥ð?²Îkæzð?Æn²_x0002_¦uð?ø_x0006_°_x000B_Ä0ò?3`è&amp;+¸ñ?óÍ,(ëð?U_x0006_ã^ð?ùkh¬ùÍð?_x000F_1_x000F_£Pñ?çl¨1Óð?Ç¿sª?¥ò?1%oIãWð?_x0001_¦ü _x0008_	_x0002_7ñ?ò_x0013_|`_x0005_ñ?_x001A_6ô®¼yð?ùièyútð?^snÐêñ?²_x0003_=þ~ñ?8Ø0Bîñ?ó¶kÚ&lt;áð?}ïz²é±ð?ØÚc0\ñ?õÍ_x0001_Ìeð?_x0018_}·_x0004__x001F_ñ?_x0014_îÑ-_x0006_lð?Û½_x0001_9\2ð?_x0003_¤0]ó?¬!		ïô?\ÝeÍy_x0001_ñ?rnåXûÔñ?FÎ½Êºó?_x000B_'_x0006_zÅ!ð?ýt_x0002_¿¤6ò?ÇÁ	@äð?×J(*üñ?_x001E_j_x0007_õZð?Iã Øsð?Áì¥ãmÆð?&lt;kT¼'ð?_x0010_Þ¶íÛò?ø÷d§ð?ÖTÂ,øæð?áüyV¿ñ?írX_x0012_ñ?_x0001__x0002_ÊvÝ_x0016_]ð?CEN¹4ð?¾Åj^ð?&lt;_x0015__x0005_ûñð?_x001B_	_x0008__x0016_úð?_x0003_\&gt;_x000B_ÖDñ?Óúß_x001F_O^ô?à4{ÀéÙð?Ç_x0010_F)÷ð?ó×ð?òv~Z»Ñò?ý`M8Í^ñ?iWñ?ù_x000C_ûJÂð?Ò_x000B_{ê×Ûô?XÑ_x0006_¾urñ?Ð L³Õjò? _x0007_w´ñTñ?2þÎ"iÂð?ªÐÒ´{Ýñ?"@²dÁð?mÐ=­ÙÞð?0!£S_x0003_§ð?Ø$géÑ5ñ?£!¤«l}ó?ô1M»!ñ?M)©&gt;O¤ñ?7©¢ ¼ð?ØóúLð?ÚÍÝ_x001D_¾ñ?¯¿Ð?üñ?.i/-_x0001__x0003__x0003_Bð?_x0010_2áp_x000E_vñ?1ßÑ`_x001E_ó?xïwÑð?_x0017_6luñ?n_x0005_e_x0015_éCñ?WOká¦ò?_x0012_^¨â+ð?f×K_x0016_³ñ?ô_x0015_½­~ñ?_x000C_¯Ö£¤lð?;d »ó?m÷¤i]ð?`yè[¯ò?Ïfâ_x0018_«tð?¸I^¦n÷?:1¿}Ùñ?_x0002_ºwQñ?Ü_x0018_"uâôð?Ö_x0013_-òÿ0ñ?~Óê:ð?Oáxºð?;{"wÂñ?nof:¤æð?!2P?_x000E_ð?c_x001D__x0002__x001F_ñ?@ã¤[æÎð?_x000B__x000D_2±ÛËð?à,GzVáò?Ã²4ÕRñ?*ç_x0016_|Xvò?¿ÍµRô?_x0002__x0003_ZQ`ÈPð?Ñ½l©²ð?üïÁ0Úð?­]5A_x000D_¤ð?½_x001A_Ó¢§ð?éòV³ó?M_x0018_éñ?,p¨_x000B_fÛð?Já_x001D_8ñ?ß¥[ËØð?PJì]*ô?8ËÊ&gt;Êó?'_x0013_e)¡ñ?ÐÐþ_x0010_ñ?_x000C_Ù_x000D_0Àð?_x0010__x001B_y»ú?d\_x0006_×þÔð?_x0019_f_x001E_)9ñ?¸´T&lt;Tð?¹#_x001C_yð?_x0002_tIcð?@ú_x0006_¾ÑRó?f©yhæ_x000C_ñ?ê@_x0017_Lñ?XÖV_x000F_Pøð?ôýYh]ð?_x0001_j\w)ò?_x0012_UáV~ð?¡ÝÄÉ³Xð?À@$ÑV¾ñ?!_x0001_'_x0010__x0002_ñ?&lt;#"_x0002__x0003_Lñ?JØèÛÔ[ñ?kqº*0îñ?f³.ãø·ö?Ï_x0010_0ØÓñ?_x000D_ÿQ_x000F_ðÊó?T¯!9E×ð?µ"lÑSkð?]Q¤1ªäð?-ºf^Óð?û¨²6 ñ?æA97o ò?¾_x001A_&lt; jö?å_x0001_&amp;Óð?Gé%°;ñ?æ0®¤ Úñ?'¶Î|ð?fõñ]ð?_x0015_ø3_x000B_Óð?TPÓ_x0007_iHñ?+4±SõÜò?s%Â_x0015_Qò?à}¼àÚð?"²ji9Cò?_x001B__x0002_jé~wð?gC[_x0012_ªñ? ü+©äÜð?Ìvßçö¢ò?_x001C_9{Õð?a§c¶	¥ð?·&lt;±J÷Úð?oÏ_x0003_rRó?</t>
  </si>
  <si>
    <t>47bf9d326e73f41d286e98a97c758f4b_x0003__x0004_+_x0014_XÄ:÷ð?_x0001_Í£_x000D_ð?ÜH^@«÷?=ðwÜnbð?m±_x0019_³|ð?KÈíá;ñ?¹¿°Â7sð?ó_x0002_ _x0015__x0019_Óð?ÌY(P(Jð?õãÍ¹a|ñ?¨g_x000E_oÖnò?×955+5ð?_x0015_k¸_x0013_ð?3Áoü§Õñ?CóÒ]ñ?(ä_x001D_V¿¨ñ?`ñ\	ëOñ?_x000C_v_x0017_yÚúó?`&lt;Ñ¯Yñ?-To_x001D_Nþð?øÓ{Ä]Bñ?ùøÕÃeGò?]¡4B½@ð?G¿0¾ð?Û îÂ6_x0017_ñ?õ_x0004_ÃçÎ´ð?F_x0003_4±8ñ?_x0006_*i«fÉñ?á3Õ»³µñ?@"_x001D_Bèð?jÓ¯q¯ð?Ê×lÍ_x0002__x0003_?Ùõ?%Ð£¨üò?Ó_x0001_C&gt;¨ò?m2öVÎwó? x.Nð?h_x001E_I_x0012_&gt;Hð?±tÞ.Zjñ?ín_x0013_×áÕð?;ì_x0012_°Ëð?÷môõ¸õ?ÒeýÞ_x001F_ñ?@0]'Ò¢ð?F`dIuð?_x001B_éPÝ.ñ?¼áÒâ_x0005_ð?×XßH_x0015_Iñ?çÏM¦«ð?U)­_x0011_®_x0013_ò?my®¿ßð?`¶þyv¹ñ?ßä´£@_x000B_ò?.ÉiÎ_x0016_õ?&amp;h×ò?_x000E_1_x000D_&lt;²ð?_x0019_Æ_x000C_ÊW_x0011_ñ?­vs_x0008_ \ñ?_x0018_³ó§_x0004_ñ?ÏÆ¤_x001A_Yôô?#_x000E_õ´Èñ?Ä»6Íó?ÈrÙb=´ñ?¥³V_x001A_ûèñ?_x0002__x0003_°À¹Æ_x001A_;ð?wQ¹³!ô?«ÚÍX9ò?Thýz*ìð?í÷r&amp;ÿüð?7ÒãËJ`ö?\Ü8xð?ù©Uci²ô?_x001A_=¿l½þô?äÞ=äbô?Òe*[lDð?vs_x0016_e%ó?½cArðð?1û_x001F_J_x0003_,ð?­÷#@fð?ñ¥Ý!_x001B_/ð?Q@ïöLò?ÿjð)lô?Ó:(µ½§ñ?p·$Æ~ð?þ"Pßäâð?Ö,i(Iõ?_x0001_GÓ&amp;?°ð?sÖb¥o°ð?¡ËÈ}|´ð?s(ÈÛJ¶ñ?àÝ1Á_x0018_ñ?{P. ~¤ð?M"êh^Êñ?@ùÿhNsð?$Õ[_x000D_¨ð?5_x0006_ô_x0001__x0003_Àñ?_x0014_Õ,Ã$_x0017_ñ?äëà_¹ð?;pV_x0002_óÚñ?_x0010_¹¼X.ð?Ò`FÿOò?=´.×èð?_x0013_ã²Kð?çí	_x0014_ñ?æÃÀp ò?tÒ¦©L¡ñ?ü¶Jâ$ð?·_x0006_1_x0008_é|ñ?÷âB`òúð?M ¾¾8èð?"£_x001D_eÕñ?Üû´Cëð?noItò?m__x0002_&amp;)ò?YÞ¹ÿqHò?b~Ê63¥ñ?_x0010_Ù_x0007_|tð?þaYðõñ?Ë_x0017_°_x0008_EÁð?¤®à_x0019_Æ`ñ?í_x0003_(_x0011_¿	ó?ãÝß-K_x001A_ñ?½rô°Zð?P¨x»%Íð?=ò_x0008_Spñ?ÎHZcgÈð?²ù_x000C_ÂR³ð?_x0002__x0004_ê_x000C_.Vuð?_x001C_O©}¨Ûð?öéØä³=ò?¹_x0013__x0011_×_x000B_Ið?0&lt;_x000C_ñ$=ð?N$K%Üò?¨_x001F_[)Çð?ANT¢|ò?¹®÷Ä5ñð?ÌtC_x0011__x0001_¹ð?;¤Û§Áð?»ãÌÒð? [_x0014_Nuyñ?_x0011_{2æ_x0003_½ñ?_x000B_n·»Äwð?µª,"åñ?äÛÕ?ÎIñ?áÂ¥À_x001E_#ó?x_x0007_OK_x0016_ö?ÙÅs`Dñ?Kî§*5ô?á{5¸æRñ?_x0015_z;$´zð?å¤s©û?5ò¤ÊÅõ?FÏ_x0006_½÷Îð?¼ìó_x0015_`Vð?!£'PXð?ö³_x000F_±ûð?ÆsMibÉð?cE³Üõõ?­_x0008_´m_x0001__x0002_¤«ñ?_x0008__x0004_ý]}Éð?=ÐÔ¾ð?7ÕÏÚ;Þð?þ	0.'°ò?Ð¯dUjö?ü4ü{;ð?Çêg/Àð?T¢Óò÷ð?L÷]²`/ñ?®±àú_x0015_ó?_x0002__x0016_á°¯ð?[{ÂÃíõ?!)¨w5Üð?ÞI®-cXñ?¾#C_x001E_ÌYñ?¯*ÇÚK½ð?_x0012_ZòÜ©ò?áç©¼Òñ?_x0008_Ò_£ð?ó~z=êòò?£¢±_x0006__x0015_ñ?ýÆ-¼_x000C_ó?½²×Ýc­ô?Ð±ÓpÍrð?þóÂÛ§_x0008_ô?Î3ÅÔ_x0007_ñ?ØÞ/à¬ð?_x0010__x0011__x0001_×öó?µÒ-1Ëéð?ÆçÝµ³ ð?_x0008_¿æOõñ?_x0001__x0004_öâ_x001A_Iò?Âp¼gÅñ?p_x0018__x001B__x0003_¿ð?/5¿GË_x001C_ñ?¤óv(l_x0019_ó?_x0018_\T!X`ñ?s,åÿ&amp;ñ?-ÜXÝ"¢ð?u´í_x0017_d_x0006_ñ?è[h_x0017_ð?ðÿÖl®õð?J.²zQpô?2MÍ³ukð?¤	Rk$1ò?CrnÅåyð?ú_x001B_Ù1Üð?ì½Õvð?®aè_x0010_ßQð?¡$Æò?¤÷ô_x0002_y_x0017_ñ?è_x000B_¬5ãð?¹ ùú¹Ùð?ä·]DT+ñ?[ÊY -ñ?CGà_x000E_8´ò?_x000B_._x0014_/´wð?t_x0008_»ð?\&amp;£Ô3»ð?Ið* åèò?_x0010__x001C_3d-Õð?T_¶Jñ?_x0006_¼?_x0006_	W·ñ?_x0015_àUi9ñ?_x0019__x001C_¿ÌW_x0010_ñ?ÒðÛx°Èð?_x0002_½ßOG_x0003_ñ?ä3/9:¹ñ?_x000C__x0002_Âý+Ðò?ê_x0010_HY¡ð?Þm@qA_x0007_ñ?_x0001_z3ç¨0ñ?Ài:_x001E_Ëò?Z´=?ñ?r4_x0018_NÔñ?ð_x000E_õ?[¸õ¡¬Áð?¾ød¤Ô_x0004_õ?_x0004_ªé¶Øñ?'S_x0019_¦]ò?Íß_x0012_{]ò?_x0010_îUkÈOó?_x0004_¬_x0008__x000D_·¬ð?;¦ªê®ð?¬_x0005_¤9ð?çÞQ#±ñ?íU)®½ò?9È¾U`ßð?_x001D_]_x000E_ íñ?&gt;·Eñ?bØ?É_x0006__x000B_ñ?FÂ_x0018_®F\ò? í\_x0011_ò?oÇ´ÄÙÞõ?_x0003__x0004__x0003_ Ãð_x0010_7ò?JrÔ5ëR÷??ãù¿ò?p°³¼åGø?ô½ù$ð??r_x0011_·_x0016_Íñ?G_x0001_ÞYMð?h³­&gt;Jnð?{UV_x0019_Oð?kÞÕ_x0003_²Õð?j«_x001E_Â_x000D_ñ?¨-e9iñ?Ó®¸_x0002_2&lt;ñ?Kbë/&lt;ð?µõY	¤ó?Ëîc3«Éñ?CÑ©Bñ? Éô_x0005_ñ?®Òý7ô?5_x0002__x0014__x000D_íð?G¶ÔB.ñ?:ØÏÌð?ñÉ_x0014_ð?Ãbþ¦$mò?g_x000F_S_x0002_)ó?{îï_x001C_Að?_x000E_æ¶_x0006__x0016_îð?Å_x0007_¡Dó?D.2ãñ?q+\+_x0016_ñ?ä	ÕÙø?Û_x0003_j¿_x0002__x0004_y°ñ? îvú_x0018__x001B_ñ?ÓN4eõð?7éDÿ©vð?íUBcð?Ä&lt;+Üøñ?_x0006_6 _x0018_¤ò? ¯_x001B_¸ízð?o_x000D__x000D_Ï¸_x0005_ñ?_x000B_öÝ3Ëñ?¶Ó.Õ^ñ?*¡*_x0003_@vð?&gt;ÔméÀñð?_x0004_q¶Uñ?U_x0001_òô?´x_x0019_s¯¿ñ?üá`ë_bð?E+õSúð?~èÕÄáð?Ë_x0006_ÁÂQ_x000C_ñ?¹Êÿç_x0013_ò?ÐÛSÌá.ò?þÀöÀð?"ý¶vwð?_x001E_ZoñÛrð?R(_x0010_r_x0017__x000B_ó?Ck·¤MÕñ?_x001F_pÉcñ?Ö_x0010_{.o\ñ?¬_T¤Hñ?_x0015_ù7j¥ñ?Âg,B=Àô?_x0004__x000C_÷þ	8Y±ð?_x0004_´m¥2Àð?Üû_x001D_£)¶ð?9q`Pñ?G¶Ï_x0005_VÜñ?_x0002_Òd_x0016_ð?G»_x001E_.rò?Qü[_x001B_¢_x000B_ñ?_x0005_¹ñh _x000E_ò?8_x0001_¢a_x001E_ñ?q¼Wañ?_x0012_µ¾ä_x0003_%ñ?_x0013_á¡#_x001B_ñ?ÌuD_x0007_ù^ñ?_x000D_[¹¥ßñ?¸ ÚÜÿió?ò,é_x0008_p`ò?á`¡Jß"õ?BDx_x000B_`ëð?_x0019__x000E_®êðð?_x001C_5£f_x0006_ð?ä£43½ð?ûg¾_x0005_ñ?ùÏ_x0008_ð¿ ô?¸:Ò=Nð?dq|Hø&gt;ð?t¿úúêò?g¬·Æªáð?·(¿g¼jð?7;r[Äò?½À{Á`_x001C_ó?ß_x0004_da_x0004__x0006_³ñ?_x0015_B_x0003__x0008_}ñ?©¯ðw&amp;ò?¬TgV2Zð?ò»È´râñ?É;ª¸éó?¶4&amp;~°Çð?k'[_x0014_¸ñ?GQAéð?«_x0001_¬cÈ±ð?_x000B_»|_x0007_Ýð?ÝUC³òò?_x0019__x0018_´·{òð?nñO_x0005_ñ?'¨þ_x0001_Õ²ñ?þ*îG0·ð?+7^_x0006_¾ð?+×|3ú¹ò?W¬Lºð??Ïí©ùð? ¾áYÕ_x0001_ñ?¶ÛpuóÏð?Á _x0018_,»_x0006_ñ?2_x0004_ï7!õ?|§ÝQµ_x0016_ò?r"¡@æó?:¡v_x001F_r±ñ?_x0002_ä_x0003_ï|ð?:ía²ôñ?ÁHu¨|ò?ÁÛT(ÉIð?m_x0017_?_x000F_­Sð?_x0004__x0007_ø_x0006_¨_x0012_¶ð?_x0017_HÎ._x0003_ð?þ$ØiÖñ?«ÏÚL_x001C_ñ?p7Õ_x0003__x0019_Sò?ÊL§	¡/ñ?½¬ô_x0003_ïð?/®~ßÊð?&amp;ßºÝCeð?_x000D_IÿÇ=ð?þÞqù`ò?_x0002_H_x0005_Îûvñ?ksV|mò?ðÿh_x001D_Dð?_x000F_)$Ú_x0013_ð?ã8ûx©ð?«_x0006_Da³ò?¿Þ¯C#»ð?nï4s0ñ?\_x0014_a¨_x0006_6ð?t»`"ñ?Q|Ð,ñ?ÚÇäÿ  ñ?°l¢_x0001_5Äò?,Q§ô¦ñ?¡nn+\¬ð?,©J¿_x0004_nð?úÝ£wNò?öÖzømñ?¼ÂÃÔ¦Áò?ýao@p_x001B_ñ?_x001D_g\_x0001__x0002_{¾ò?÷çÏð¬Íð?#ÕÛåòò?_x001F_oí_x0007_Oªñ?|¯ô/itñ?©_x0004_Z_x001F_ò?kîB_x0016_qð?_x0004__x0003_¶­Ð&amp;ñ?,nÑ|ò?«Ë_x0014_R¦ð?T1|#yð?ú`)ò_x000D_ªñ?táC%oñ?r^ü&lt;mð?FèìÀ;ð?_x001D_Gw_x0003_ßó?rU°¶²"ñ?Í1¨_x0007_ñ?&lt;D´ÿÔô?_x000D_Ëã&amp;Øô?òNñé½_x0002_ñ?Þ_x000C_ù_x0012_d÷ñ?#Y¾Æ4ßð?_x0003_A.ðzó?¾ÍPn_x001E_ñ?¤" YJ_ó?ç$ºÿãð?i¬´0vý?Ï(jv_x0015_âð?`¦¯B_x0010_ñ?Õ÷_x0011_Äd~ò?Í=_x000C_h¬ñ?_x0002__x0004_¨_x0017__x0007_Ô_7ó?²¥ô_x0013_f/ð?!µ_x001A_sð?Î%Z@ñ?_x000B__x0018_èÛÃð?p¹_x0003_Æ§%ò?Iß=#ñ?4¡?ËXó?U³$Qµð?KÏT/*[÷?v4WrÇ&amp;ð?MË¢°ð?c»høùÊð?vÓ¹Ûë ñ?S³ßµ_x001F_Ôð?ÝéTáÓþò?"AÃ_x0001_×ð?÷÷ú&amp;Û_x001A_ñ?èëkÌð?h¨óx°ö?(	]ÁA}ð?æÞ«_x0012_Ðñ?ÿ¹O,_x0013_ñ?Õ±MÚCö?aQ¬lLçð?ßÎ}­ð?Ñ¹tJò??=©Á¹ñ?&gt;GÞÑÔZó?+yÛå*Lð?ÖÅ:n¨ÿð?¯×ý_x0004__x0005_2Tð?_x0013_Ôbóæ}ð?®+kááð?Ãd_x0001_)gçð?d_x0019_Á:»ò?_x001E_ÛòÇðxñ?ÍhøÂð?{_x001C_`-Òñ?ÿ®ò_x0007_ñ?0`,êµñ?¯%T_x0005_°ò?'¬5_x000B_DHñ?4îJÅP ò?_x0018_3n°êJò?_x0006_ÔÑÎYò?SÁ/ñ?{_x001B_¹`°ð?+[òjð?_ØÆÐoñ?_x000E_¬}pó?_x0015_ñ\G:_x000F_õ?ö9ù_x0002_`ñ?«!_x0003_Jïð?¤Y$]Kð?£_x001A_"ù×nð?'ç×'²ñ?¯âITüÇñ?_x0015__x0008_¯IÏð? ]jàõ_x001C_ò?_x000C_oã©eñ?_x0016_8_x0011_ÌÂkò?	ë²§§ ð?_x0002__x0003_"kY_x000E_,ñ?ïM`òñ?f_x0013_¬»Þó?Z,iô_x0004_¾õ?Îöë_x0006_tô?_x001B__x0006__x0005_ið?ó¾9±o®ð?ìëÞ_x0005_­íð?´VUY_x0018_lñ?n1´M9öñ?sq+¹Fñ?Å_x0001_+aÎð?;è_x000F_ò+ð?ÛO`©P°ñ?+^_x0002__x001C_KØñ?Y;ÃÖÇ_x0011_ö?uZµWÍhð?S þåHð?Såjôíð?	Înw,ó??!6Ùð?5_x001D_ÿå]^ñ?zvnþñ?ºuI¼-ó?N_x000E_ÛÕ®ð?Iðv:_x001D_4ð?£^9_x000B_/úð?öQÿ°í°ð?aBÑy;ñ?5êqGð?"é1^Ý¬ð?Í_x0001__x0002_E¹ð?ó_x0016_(w¸ð?ý²þ_x0011_Æ_x0014_ò?%× ó¬Bð?iu4dð?}VÁ­dñ?hÉ£î±ñ?.áqéÌÆð?Ö_x000E_[¡_x0016__x0019_ñ?­úÆ÷äò?#û*ûð?_x001C_K£ xò?Ê_x0017_½$×vò?ÿ*&lt;e²üð?#_x0008_+&gt;Oð?è¶ÓÊ_x0010_Ïð?ð¿¶_x0018_õñ?ÔyE§ûð?$K_x0004__x001D_ñ?wØ'zð?Ò°«òñ?ºsdh\Gð?gËB¶c;ñ?è êé³¡ð?Kµ2¶nð?«M_x000D__x0017_hð?âØÒöRð?úpN_x000E_Wð?ÂÚ2Ñ_x0017_Æð?»vÅ`ªòð?&gt;_æ¸GVñ?ò/%e¾ð?_x0001__x0004_@üèÕþ¬ø?d´·¿jîð?iæ\{Nð?ÌàRi«ñ?_x001F_ëz¦enñ?´]_x000E_ßñ?:(j×¯ø? l_x0016_ E²ð?ÂÐ=;.ñ?Ý¢sïF(ð?çêf¨KLñ?H,èÎdÒð?_x0017__x001B_P_x0003_ÀÃð?Ûkwþð?§(¸¨ôvð?ö&amp;yêiñ?£ïG¹¸ð?ØIYÑð?~µs_x001F_´vð?P&gt;U²4¼ð?R_x0018_|¿¹ð?ÓaÈ11ó?_x0018_7Ùð?¨ûYN±Pð?_x0002_Tðk¬ðñ?_x0018__x0007_ «ð?Ï"g_x001F_|ñ?¢@y_x0008_Wñ?ç\ªôoð?_x0014_ÃMïuYð?4Ç#ï_x000F_¢ð?Úré_x000C__x0003__x0006_áð?Ûæ×!&lt;Oñ?'H{qØñ?@_x0004_+~_x0014_ñ?«Êâ94ñ?&gt;Ì_x0002_Áëð?ºE_x0011_u_x0003_ð?ðÖª :«ñ?_u´Hã}ñ?I«y|&gt;ñ?H¡ZÑð?Î·_x0005_GÖð?_x000D_{Nß]ñ?1Ô´·1ñ?ö_x0001__x0007_ê=fò?½Y÷ëIò?_x000E__x000F_õ)_x000E_Êñ?Í5£_tð?F_x001E_ã+&lt;×ñ?1_l°ò?ËN´¬Ýùò?ÆJ_x000D_Pð?NRÒ%_x001D_ð?w_x0006_¤}tÍñ?ï¥}_x0018_ý¼ð?AV_x001F__x0012_ñ?JLk}'ô?_x0003_Ý_x000C_7Mð?¸¯1óÞñ?Z¹ì_x0014_Òð?bë_x0011_Újñ?_x001E_e_x001B_í[Jð?_x0001__x0004_!_x0010_¾Crð?N*/~3ùð?s2_x000D_ñ?¡2_x0003__x001E__x0003_ñ?Ïr0q_x0008_Lð?øZ_x0013__x001B__x0014_Kñ?TçL_x0010_0ð?â©_x0016_	E_x0018_ñ?ÌO_x001C_ÎQhñ?GKñvøAñ?P_x0016_Ëpð?ºÆÕÏìò?JÂÙE©¢ò?Á}é_x001E_¾lñ?£K'_x0005_Bêð?×âç\fð?åcÝP¥ð?_x0011_ìpÀð?u¢_x0017_x-ó?²_x0010_ô(Y|ð?¼_x0016__x0017_£Ô_x0012_ñ?_x001F_À¢àý\ð?bWPô_x001F_ºð?J0~Å_x0019_cð?k_x0008_ºxò?(ÄRJ¿ð?ðùÖð?Oâ_x0002_ö_x0005_/ñ?l %Òjèð?³§gÚ)öð?VTÿ¶°ð?\î__x0004__x0007_yð?ñ3ÅL_x001C_Ýñ?_x0005_ßºq·ð?#ZJ+ñ?§ÚÃ_x000B_yIð?s3&lt;7$ò?³é*¶Ù@ð?ó_x000E_+`9ðñ?vqõuð?öq_`bÂñ?&amp;=ofð?X&lt;ÈKiÄð?Ø_x0011_Ô`à:õ?\2_x0018__x0003_ò?U_x0008__x000D__x0014__x001E_Ýõ?aná_x0018__x0010_òð?]2×ð?!§¿kñ?è&amp;Í¥Ëñ?ù¯_x0019_D]_x000B_ñ?÷übËñ?Ò7Zæûïò?$®K_x0008_~ñ?_x000D_ÿéÿGJñ?Y»1Áð?Ì?Òvæ_x0006_ó?%w_x0019_Á&gt;_x001B_ô?õ4´Tñ?öO_x0002_êûwñ?_x0018_S&gt;ð?_x001C_ë_x0012_üÆð?É=_x0001_5r¢ð?_x0003__x0006_c{ÏA°ð?:;øz_x0004_îñ?6ænü­úð?³~o¾±ò?Fo¢_x001E_ajò?À¶yàëªð?w_x0002_ß@5;ò?c#ÚHµð?_x0007__x0001_Îc:ñ?NMu_x001C_{_x0006_ñ?ÈÝùzð?;Úÿó_x001E_¹ð?_x0006_Ý/Àöð?3©d)_x0018_ñ?0ò ¢¦ñ?ë,Ö_x0007_3qñ?~DQþ·÷?î[Ë¾¥ð? _x0006_A¨K§ò?~?_x001F_ÇÂñ?ÇF"ïð?^_x000C__x0017_X#®ð?__x0010_k_x0002__x0001_ð?ÚßèðªÒð?ÃEÏ!ñ?/'É_x000F_rð?j_x0005_à!Öfò?áºa§Ðð?l­_x0012_%åTð?H_x0002__x001F_A_x0017_ð?|ôHNl:ð?Äø!_x0001__x0002__x0017_Uð?T_x0001__x0007_£SÌð?1çDÄFó?±¡-!&gt;_x001D_ò?Hå}0ð?Bi-Ç¥=ñ?ÙÃ9®¯ñ?ºäÛÁ dñ?!Û²_x000F_¥Ðñ?;¹]_x0011_wÞð?ð¤_x0016__x000C_Þð?]%èñ8ó?þr¡_x0011_Çñ?¹¡ñÏñ?Rð$°&gt;1ð?­ù0_x000D_Znð?XHwT_x0010_ãð?_x000D__x001A_´w¸ð?ð_x000D__x0019_nÙ1ñ?Kñ?zEd_x0007_ ð?ÒÈçëPð?ÖÍ!çdò?\_x000C_à6ð?1_x000C_N_x0017__x0018_ò?Y0Íá^¤ò?¸_x001F_-¨ÊÆó?ÙÒÑ*R*ñ?¦ô)×Mð?úG±f7_x0010_ñ?ÐøqÁò?è¥ØÕ¥rð?_x0001__x0005_"ÄôåVð?lg8`LCñ?_x0002_7B_x0001_Kð?æiúÎ=Bð?ãw_x0004__x001D_¤Ðð?_x001C_"i¨Ññ?¢8_x0003__x0015__x0003_ó?ã È;ò?bà*¯Bªð?C_x0002_î_±Uó?í¦ïò?_x000B__x001D_ùÈ¹=ñ?Â_x001C_ºÛæiò?_x0008_&amp;O_x0018_qð?8¨Ñ^è_x0010_ñ?ÊÇ_x0013_Tñ?yYío{*ð?Ãa49Ö¸ð?2d%_x000E_òð?µ*ê½ñ?VA­]fñ?g_x0016_ñÎ~çð?_x0018_ßH.g_x0014_ò?Òòê½ãæñ?úõü£_x000C_|ð?æ%_x0006_±HÏñ?¾,.¯Æð?_x0019_I¹£_x0004_Rò?ôEâ¤ª¡õ?Yd:XÁñ?_x0015_îò?ÊÊP_x0001__x0002_ú%ö?_x0002_ _x001F_¨_x0010_ºð?_x0012_ÂÐÊdÅð?Ç¹_x000F_iWò?'ø&gt;êSó?'L¬fð?_x000F_(VD@ð?_x0003_É	»Zö?»~Â+gòð?ÈÔ®Ð Gñ?Ç[Îá_x0019_ó?¦÷n%Äð?¥Æ= á¯ð?[¼hµÛAð?|(Ü¸_x001E__x000B_ñ?ädÑþñ?È_x001E_4_x0007_õ?«ø_x001B__x0004_ø_x0016_ò?_x0008_Y_x0008_ÒJð?þ&amp;_x000C_xpñ?°véMý¼ò?Ü³£»µHð?¤O:dR£ð?d$×rÏð?_x001D_W!nð?^_x0015_-_x0011_ãñ?_x001A_u§U_x001D_ñ?_x0018_Ö'ªþ¢ð?_x0005_8Ùð?Z_x0001_`Úð?¨PÎ_x0018_Ï-ñ?_x0008_¡|Öò?_x0003__x0004_dÛyY"¾ð?Wußá¨ð?_x0011_oæ}å²ð? TÈõÔÁð?_x001A__x001F_×ð?2NÇ}ó6ð?Ë-åòvLð?(zKÎÛð?ÁÊSò?É_x0012_­Ý_x0001__x001A_ñ?áÂ|£~ð?ÜªL¢fó?¥_x0011_[ð?_x0002_Ág)_x0008_¹ð?Úy@Ìuð?y_x001B_Y?ò?÷·gÃñ?t=_x001E_Ê£ð?_x0003_±oÅô?:ã_x001D_õ?¬g8)÷Nð?r3{Ñ\ð?_x0006_Ï_x0003_üiñ?ã_x0004_Bqð?_x0016_ÕKÊÎVð? _x0019_¹_x000D_pð?`ÆÐ&lt;Ùñ?Á«+_x0006_ê/ü?Ä|_x0011_z»Vð?6_x0011_;ü¥«ð?_x001B_K_x0011_¡¥ð?Ä&amp;OÙ_x0002__x0004_F#ñ?_x0018_ÈskÞ§ñ?£Çªð¸ñ?"Q&amp;3ã÷?0 r¡&gt;ò?Aû¶Yfjð?i¤OOñ?¾þðH/ñ?nÖÐÄ÷ð?\(Ïfð?w5ñ¥²ið?_x0013_Ú"Tçð?_x000B_úÚyp5ñ?ZRë(wñ?èÁ_x0001_M«ýð?¸1ClTó?^£°gS·ð?­Ìè´?vñ?øè_x001F_°3uó?_x001B_2ØÖ'ñ?`!£#ð?h©¨Ãò?vDluð?êÈ­3Xhð?¾±Y\Þ]ð?Þi;_x001B_]ð?v_x001F_Æ¤ÉÝñ?÷ÄÌ_x001A_ñ?_x0003_`_x001B_1t_x001B_÷?rê^Ø¡ö?æ7_x000D_ð?¬#V_x0019_4÷?_x0003__x0004_/8¡&gt;ð?±vß7U=ð?³UgáÌñ?Âõ·_x001D_$ð?'(GÒ_x0016_ñ?áDÌäÆáñ?}°&amp;ó ð?çÿñnÇ_x0003_ñ?hÒ¥:ð?Ï¿ÁÉûð?»[B_x0001_t¿ñ?ríÜïð?ulôëd4õ?\¯½Zº®ð?fØ}(;¨ð?zðÆë]rð?E£_x0012_Owvñ?úvM§ÉWñ?}Ç_x0010__x0002_§	ñ?|LLv3ò?ÏÃÜlrKñ?©_x001F_Î¸±Ñò?Ã_x001D_ëN8ð?)q_x0004__x0013_vð?Wã6ñ?Í¢ó_x001E_%oð?_x0001_¿_x0006_Âñ?{ÂL^»^ñ?_x0008_ Äiéð?&lt;ÓÖ_x0018_¬Åñ?_x0007_îO_x0019_*Ëð?CÆ¡_x0001__x0003_ñ_x0004_ñ?_¯	_x0006_Bò?pÆ©¿bñ?ö%áµ*_x0018_ð?~KBÆsôõ?ÐØÄÀMjñ?_x000D_%O:ñ?ÃmÌßPñ?Ñ3³_x0005_]èò?Ì:K_x0018_hóò?&gt;`3ß®_x0016_ó?_x0003_ú·ð?'ÿY¨Uñ?_x0007__x001A__x0002_Îð?Ä¦MÒùpñ?¦{_]ãlð?W6·ÉÅúð?_x0005_rØ±ð?_x000F_?_x0012_Dñ?P(_x0011__x000D_:}÷?8l_x0002_Ízxñ?¸Y¥Ìñ?_x0007__x000D_P?oñ?_x001B_`Cÿ_x0001_Þñ?pÿ«£Èð?ÅÅ±Jö?Å_x0019_¸_x001D_ñ?Ûâ÷ð?¼&amp;¥xMñ??óÊ¸®çð?_x001C_øûò¡ð?_x0004_®_x001A_ñ?_x0001__x0002__x000B_â!"&amp;ò?Ó_x0005_Yîð?_x001A_N²9X¦ð?@_x001E_ò[r{ð?pXªOÒîð?6_x0008_)T~Hð?ø[¿èÊñ??¤7ò?±½ï6ÿwô?Ìýôí¿ó?ÛOQ¤_x0002_Mñ?ØO_x001A_¥=ñ?P{ö9Mð?,¾]_x0018_ 1ñ?ÉØ¢ev¦ó?_x0006_âÌ·ñ?3þ[k_x001D_ó?J÷m²_x000D_ð?_x0006_÷¦_x0011_;ñ?5\ñ»§|ð?»ùàäoñ?2+3_x000E_ñ?_x0019_RúSêó?£ë_x0004_kÖxð?_x0013_Tè{ð?ñ$"Yõð?¤cr,hñ?³}¨NÎiñ?üÆ-6¡ð?¥Ö´àyð?Qí_x001E_rð?º*ÂR_x0001__x0003_çmð?[ãY¶að?ï_x0013_¦åÕDð?}Üua_x0002__x0019_ò?_x0013_HUæcMð?_x0005_NÖ_x0010_J¯ð?_x001C__x0014__x001A_¬nð?µPâ´ºð??ÑÕMf6ñ?&amp;_x001D_©&amp;5ñ?éÀ© 6_x001F_ñ?_x001C_ücì¯ð?_x0017_?øÜÍ¶ö?éDÜªÒÃð?@/Lu/ð?K	½òiüð?Ä_x000C_ÞVxò?#i4Âô?³{è_x0001_(Kð?©ýGo1qð?_x001C_àO_x000E_Nð?ÿ\1_x0004_ð?¼4¨Å² ó?¦Ié_x0004_.`ñ?-a8óKñ?ñ_x0004_Ñð?_x000E_iÚÔÛñ?ýWû_x001C_ñ?D¬£â¯$ñ?µìþJ`2ò?_x001E__x000B_-_x0015_ñ?&amp;ÐÙ_x000F_vWð?_x0002__x0003_T`_x0018_û¢ñ?_x0014_Ïõ¹_x0018_+ð?(E_x000B_ñ?._x0001_$fgzó?Î9v!5Yð?»{Û¸È_x0001_ò?×v]9Êð?_x001C__x000F_êÕìð?:t_x0016_G_x0004_Qó?J:ÈTðÕñ?a%[FÃ@ñ?ey.*éð?7_x001F_&lt;êDñ?Ã_x001C__x000C_hùð?ÔwaÂò?Ô_x000E__x0019__x0015_.2ò?_x001A_ ¡Í§ð?_x0016_§|ú¦1ñ?~_x0013_ðé_x0011_ó?¬¨aXÀð?/_x0005_nå²Kð?é_x000F_V_x0015_¹Ìð?Tp¦X_x001C_)õ?_x0019_Ò_x0006_Pñ?_x0018_éàÊ	ò?¬_x0006_¢5§ð?_x0003_Ç&gt;ô_gð?¢Óÿ#0Ið?ªÐ#'ð?Sµ_x0002_Xvñ?#àË£oð?:¼¿_x0001__x0002_Ðäð?Àq)æð?_x0014_]_x0019_Sñ?¦¹³iKð?Rü&amp;M­ò?#½F39gñ?fVÄ{qåð?úÕ¿ÒËlð?_üÎ%Øñ?§q_x0001__x001B__x0002_Eð?_x0014_ÂD­-ð?Âûô¬³ð?+_x0004__x001E_Õ»ð?[Io_x0008_rð?¯ð|¹öñ?_x001B__x000D_¤oð?_x0005_?@È4ñ?c#w±(ñ?¤,èÆmð?_x0012__x0001_Íã_x0016_«ð?·Ò«$Éíð?âcÃåò?_x0001__x0004_i¿F(ö?²Åì$¬·ð?¸pip£ö?KìO1Óñ?ùZµw¬ ñ?Áä_ð?ð5ñhßñ?°¶ÞiSð?}Ú5à÷:ñ?ÔCb¡Zõ?_x0002__x0003_O¥_x0006_ïºð?ðÓ§_x0007_í¹ñ?FR¦MéUñ?_x0001_8ln_x001E_Vð?_x0011_×6­h®ñ?urë#Úð?2ñ_x0015_{ð?/¨)Qn}ð?¿Qee?ð?Û_x000B_aÌið?XØ_x000C_âñ?ã~ð?È±T_x000D_áó?Ý_x0006_ÿÇàñ?uDz¥ò?m°U­ñ?øAJþ²ñ?Aá"_x0005_gZñ?ñ_x001E_ëö¾ð?_x000E_ÏôÑ_x0011_¬ð?_x0014_Â÷0pð?\Ô_x0019_\%ð?§FvrÛ¤ô?²+ð?¼&amp;²_x0004__x001F_ò?£øuo*ñ?4Ù÷+jPñ?b_x000B_üF6ð?ÌýÀ7úô?G#)D`2ó?ü_x0017_k=HÎò?ø[_x0006_­_x0003__x0004_2Çó?ÉÉ¬@ð?´$³ïPàð?vsÑ¬ñ?_x0016_æ2ð?jnÊâ_x000F_¨ð?þ­3lô?ürÆ~Ìð?_x0008_EÍq!_x0004_ñ?§/Wíµ_x0010_ñ?Z/Àð?_x001C_&gt;f_x0001_¯Ïð?í¼õ}&lt;,ñ?_x001F_`¼ñ?o_x0012_Ô_x000D_ñ?æ&amp;FgØ$ò?UëlÉ_x0002_Sð?6a×Z&lt;ïö?(wXõÇçñ?*Í8ò?2)»ßqñ?_x0014_a¡n!7ò?µIitÀjñ?ÆlNáÜ¦ñ?¸ç3_x0003_´´ñ?éí.$Úñ?ºÌ_x001F_ó?gk_x001B_^uxð?_x0006_ÌAg"`ð?$¾vw&lt;ò?úà¦Ú7©ñ?Ø/]yvêð?_x0002__x0007_K®³ñ´ð?_x001F__x000B_¹t|Fñ?°ò¡_x0006_Î,ò?ð½|Uúð?ò"¨Ø_x000C_ð?¿_x0015_We¾ð?è_x0004_ÉÌÐhó?Ãu²²ñ?Ý_x001A_õÎÌ1ò?C9IÜ±xð?1l»gñ?ÜVí#ñ?_x0014_8_x0003__x001A__x0005_&lt;ñ?î½?_x0006_Hò?_x000C_~ª{¯ò?ÿw#££ð?\_x001D_[ë_x001E_ð?b_x0018_ßñ¤wð?+T¤qð?cÞéë_ô?_x0007_ÉÅ«ð?_x0015_L4Ñnó?ÂT¡J±ð?¯V_x001A_©¯ð?ßA_x0002_.ºñ?vòþi¤óð?dhOåôiñ?HðIJPñ?ÊªàN¿_x0001_ñ?$·Bò?ÜêA­5ó?_x001F__x000B_x_x0002__x0005_º­ò? áþïçô?ãS1õ?L;b_x0008_Ø¡ð?´t_x0017__x001E_Ýô?Q¿M5[ð?7[ð£Ýð?ØÛW²ð?v¯_x001E__x0019_Bñ?_x0014_$ïomñ?GÁ_x0006_ÖÔ*ò?¢_x000F_®_x001A_Í@ñ?&amp;1Ëõ½sð?T_x0017_åóç½ð?Ä&amp;z¿«ð?¯®,·Àð?Ò#«.._x0003_ñ?äÇ½ÍZ_x0004_ñ?%Vª2xð?²|_x0002_\Òò?_x001C_dAl8Mñ?gûO_x0012_©¨ò?È£_x0001_0Öyð?j.õíèö?äCÖZÞð?DVh?»iò?Ën 34ñ?YÇ+=ðñ?×X%fdÎñ?_x0010_[Ä2ñ?ù_x0005_µF!õ?_x0016__x0019_ÿ9#^õ?_x0001__x0002__x0019_{&amp;;elñ?_x0004_¬Ò_x0016_sÖò?ºî¶__x000C__x0013_ñ?F_x001D_ú(_x0001_Ùñ?ÿÿÿÿÿÿÿÿÿÿÿÿÿÿÿÿ_x001D_æÂ+:÷?ÿÿÿÿÿÿÿÿñÒ&lt;lñôÐ?{Úgn¦;¿NÏ`ø]ù?_x000D__x000B_È³_x001C_ö?_x0013_K­?z:ð`²Æ?_x0002_÷È_x001F_^ýõ?q{5_x000B__x0011_C²¿|-çÎÝ`ð?b_x000F_$?B¿ý~ÏÀÕô?_x0006__x0001__x0001__x0006__x0001__x0001__x0006__x0001__x0001__x0006__x0001__x0001__x0006__x0001__x0001__x0006__x0001__x0001__x0006__x0001__x0001__x0006__x0001__x0001__x0006__x0001__x0001__x0006__x0001__x0001__x0006__x0001__x0001__x0006__x0001__x0001__x0006__x0001__x0001__x0006__x0001__x0001__x0006__x0001__x0001__x0006__x0001__x0001__x0006__x0001__x0001__x0006__x0001__x0001__x0006__x0001__x0001__x0006__x0001__x0001__x0006__x0001__x0001__x0006__x0001__x0001__x0006__x0001__x0001__x0006__x0001__x0001__x0006__x0001__x0001__x0001__x0002__x0006__x0001__x0001__x0006__x0001__x0001__x0006__x0001__x0001__x0006__x0001__x0001__x0006__x0001__x0001__x0006__x0001__x0001_ _x0006__x0001__x0001_¡_x0006__x0001__x0001_¢_x0006__x0001__x0001_£_x0006__x0001__x0001_¤_x0006__x0001__x0001_¥_x0006__x0001__x0001_¦_x0006__x0001__x0001_§_x0006__x0001__x0001_¨_x0006__x0001__x0001_©_x0006__x0001__x0001_ª_x0006__x0001__x0001_«_x0006__x0001__x0001_¬_x0006__x0001__x0001_­_x0006__x0001__x0001_®_x0006__x0001__x0001_¯_x0006__x0001__x0001_°_x0006__x0001__x0001_±_x0006__x0001__x0001_²_x0006__x0001__x0001_³_x0006__x0001__x0001_´_x0006__x0001__x0001_µ_x0006__x0001__x0001_¶_x0006__x0001__x0001_·_x0006__x0001__x0001_¸_x0006__x0001__x0001_¹_x0006__x0001__x0001_º_x0006__x0001__x0001_»_x0006__x0001__x0001_¼_x0006__x0001__x0001_½_x0006__x0001__x0001_¾_x0006__x0001__x0001_¿_x0006__x0001__x0001_À_x0006__x0001__x0001_Á_x0006__x0001__x0001_Â_x0006__x0001__x0001_Ã_x0006__x0001__x0001_Ä_x0006__x0001__x0001_Å_x0006__x0001__x0001_Æ_x0006__x0001__x0001_È_x0006__x0001__x0001_ýÿÿÿÉ_x0006__x0001__x0001_Ê_x0006__x0001__x0001_Ë_x0006__x0001__x0001_Ì_x0006__x0001__x0001_Í_x0006__x0001__x0001_Î_x0006__x0001__x0001_Ï_x0006__x0001__x0001_Ð_x0006__x0001__x0001_Ñ_x0006__x0001__x0001_Ò_x0006__x0001__x0001_Ó_x0006__x0001__x0001_Ô_x0006__x0001__x0001_Õ_x0006__x0001__x0001_Ö_x0006__x0001__x0001_×_x0006__x0001__x0001_Ø_x0006__x0001__x0001__x0002__x0003_Ù_x0006__x0002__x0002_Ú_x0006__x0002__x0002_Û_x0006__x0002__x0002_Ü_x0006__x0002__x0002_Ý_x0006__x0002__x0002_Þ_x0006__x0002__x0002_ß_x0006__x0002__x0002_à_x0006__x0002__x0002_á_x0006__x0002__x0002_â_x0006__x0002__x0002_ã_x0006__x0002__x0002_ä_x0006__x0002__x0002_å_x0006__x0002__x0002_æ_x0006__x0002__x0002_ç_x0006__x0002__x0002_è_x0006__x0002__x0002_é_x0006__x0002__x0002_ê_x0006__x0002__x0002_ë_x0006__x0002__x0002_ì_x0006__x0002__x0002_í_x0006__x0002__x0002_î_x0006__x0002__x0002_ï_x0006__x0002__x0002_ð_x0006__x0002__x0002_ñ_x0006__x0002__x0002_ò_x0006__x0002__x0002_ó_x0006__x0002__x0002_ô_x0006__x0002__x0002_õ_x0006__x0002__x0002_ö_x0006__x0002__x0002_÷_x0006__x0002__x0002_ø_x0006__x0002__x0002_ù_x0006__x0002__x0002_ú_x0006__x0002__x0002_û_x0006__x0002__x0002_ü_x0006__x0002__x0002_ý_x0006__x0002__x0002_þ_x0006__x0002__x0002_ÿ_x0006__x0002__x0002__x0002__x0007__x0002__x0002_;_x0016_c1[8Ã?ä\ü£8_x000F__x0002_@_x0013_T&amp;¿A$ý?S_x0001_¼øù§?kÞ©_x0005_Ïõ?°fÕ`:_x0001_@íÃ_x0001_zü_x000C_ò?;:Hl~É]?,¾}5~ï?_x001E_Ay;v_x0007_ç?ÿÿÿÿÿÿÿÿÖI§}_x0001__x0005_ùIô?ÿÿÿÿÿÿÿÿ¼ëç°ñ?_x0007_¾ßé¢·¿nw_x0004_µ_x0010_Ýù?_x0003_a99- ÿ?t.Ká?'¥¿6¦ß²T#¿íü_x001E_úÿýæ?ðlº_x0004_Ééô?ïW=ð=ô?tnßP_x0018_÷?ÿÿÿÿÿÿÿÿa`ü6Ö÷?«ÒûQä¾¥?ÿÿÿÿÿÿÿÿ­_x000B_~gñ'ä?ã_x0006_+ùªø?a)_x0006_ÌØw_x0002_@ÙÇ8î?5 É`¬æí?JìÞ_x001E_Qü?3ðÂùR_x0001_ð?ÿÿÿÿÿÿÿÿÊªK.z.ø?Ð_x0012_¿RÇó?ÿÿÿÿÿÿÿÿíA_x000E_#ë?ÀyEµ_x0012_ñ¬?ï;\/ù?ÿÿÿÿÿÿÿÿÒº»Ô]_x000F_ä?_x0002__x0004_OGb£ûHÏ?ÀÚ_x000C_MÑë?©ÉhßMê?¬_x000F_SÊ¨Kë?_x0012_g;oÕ?@YL¾_x001E_"÷?O°ö% ç?ôÄ_x0015_È`×ø?÷åºù_x0003_ÿ?Û©ñMÍ¿_x0010__x000B_8aì?7_x0014_r°öó?_x0006_û0zÁÀ÷?_x001C_Ì·Ò?ÿÿÿÿÿÿÿÿÑûM¦)?6ú/éTUñ?¤_x0013_£³ô?1£},ô?lP_x000C_Çûñ?í95ßr_x0002_@._x0014__x0001_á¦Ö?_x0010_©ÈM÷?æ!Ý_x000D_¿:&lt;1düõ?MÊõ	ö?ØÙ÷SÊL»¿[¦Hñ?_x0002_Ð¿Fú?ÿÿÿÿÿÿÿÿÜ9+iá0ø?ÿÿÿÿ_x0002__x0003_ÿÿÿÿà¾Ä_x000E_b_x0001_@ÿÿÿÿÿÿÿÿÿÿÿÿÿÿÿÿâ9b-wVá?]¢±pü_x0007_ÿ?°_x000D_§#lú?\é_x001B_®C¥¢?wÊ¶_x0019_"Â?Âíµ_x000D_üLâ?ä_x0005__x0008__x0016_ó0á?#^_x0013_Ùéò?èÙ_x000F__x0013__x0014_ó?µê_x001B_5Ò'±?_x001E_Ù_x001B_·¹x÷?¾Bïûé_x0014_è?$¤T_x0017_Ë÷?x_x0006_x|"Â?ÿÿÿÿÿÿÿÿ§DkßÛK¦¿mÇJÝ9æó?8zh @à¿?_x0001_;´¨â?ßãªX_x0016_Å´¿Ï¨3 ¶±è?Â_x0015_9	¡ç?ewS+\QÅ?¡±'CïM÷?_x0004_(_x001F_C_x001A_¼ö?Z¯hå?¿¥N»ïÒ?®1_x0004_µ¨_x0005_ó?_x0007_	_x0004_ÍîÞã?¿;»Ò¾ç?ÿÿÿÿÿÿÿÿ_x0007_å@_x000B_MÚú?)zÅôK^õ?H¤3_x0013_Þ²È?ë³_x0002_¹_x0001_Öô?­.¢]Y¡ý?%þ&lt;Eæ×Ò?qÅ/sSYü?¨`Þa`µë?ÿÿÿÿÿÿÿÿÿÿÿÿÿÿÿÿf_x0006_J_x0008_Lù°¿ÿÿÿÿÿÿÿÿ_x001E_ª6·°¿~&lt;qÈé?G-:_x0015_Yø?ÿÿÿÿÿÿÿÿHVWñð?-ö&gt;_x001C_âñÓ?&lt;_x0017_Q®_x0012_´ö?âÎ_x001E_ªAÞ?yÌWýQ_x0005_ø?ÿÿÿÿÿÿÿÿÿÿÿÿÿÿÿÿb_x0001_ÇgóÐ?ÿÿÿÿÿÿÿÿÿÿÿÿÿÿÿÿ}4rs)æ?Çt©_x0015__x0003_}«¿O_é_x0003__x0004_iþ?K¹R å­_x0003_@ Ø`ëTÙ¨¿oO3m\À±?º&gt;_x0002_(Ä?ÖòÐ_x0004__x0016_9ô?7º0{ò´ë?é´f¸_x0005_û?oíA*}&amp;¥¿_x000C_âøÔ¯þõ?ü&gt;´[å?_x0012_ã7_x001F_ÿð?jQâ¤æ£?_x0003_IÄÉÂ¦¸?X¼eÂvÚÔ?}éÚ¿þª­?\2¡#â ô?_x0012_7Â_x001A_ËXù?yÈd2ò_x001F_ã?_x001A__x0016__x0002_ÔáÔã?Iõaßmù?x¼9^Eñ?V_x000B_ U_cü?{ÌÉ£_x0003_ò?	_x0001_éà£fò?Â__x001A_òÏ¹ñ?×«_x001B_é'·?u(ãDCµä?Iï`_x0017_Pò?fàågñ?)°d_x0010__x001C__x001B_ù?_x0010_k»P_x0016_õ?_x0002__x0004_ÿÿÿÿÿÿÿÿù_x000C_¬nb+Ë?3ým_x0003_/u_x0002_@ÿÿÿÿÿÿÿÿÿÿÿÿÿÿÿÿ¨	îäÂjî?4/ðD_x0010_ø?Nt_x0007_$0ª?wýÆYù6í?PÝSw _x0002_@x~Æ/*üú?ÿÿÿÿÿÿÿÿÿÿÿÿÿÿÿÿ^Jq±?%_x0003_NÂ5æ?KK¶NiÒò?~a5_x0002_@ÿÿÿÿÿÿÿÿÿÿÿÿÿÿÿÿO_x0010_uUø?[71Dtï?·¯§[Ô ú?+èçC]óí?¸VËg´ô?_x001F_Õ_x0013__x001E_C÷?¿3Ä8-ð?¯©_x0004__x0019_ø¨?DPVgÖ?ûõiåÂÔ?¨òÃ&gt;æ_x0001_@_x0012_2_x0010__x0007_,ë?=ï.4_x0005__x0007_7Â«?àX&lt;îö?r"Þ9N_x000D__x0005_@*_x001D_XºH_x001E_®¿4½"5ë?ÿÿÿÿÿÿÿÿ9í_x0015_-ö_x001B_×?³××©0ë?_x0002_Áàó_x0017_þ?/_x0013_ñNA±?ç_x0003__x0016_ù?LÝ¿Ò_x0002_Ö?Nç¡6Üð?Ö_x000D_MïA_x0001_@_x0014__x000D_ÏwBï?GÿË|_x0002_@9ª[_x0019_ãð?yãöé®ó?ÊWi èú?«_x0015__x0003_&lt;Ý¨ø?·u_x001E_T¾ô?¦å:Õ»å?4_x001F__x0005_t_x0003_Â?ºâ_x000B_Zá\Û?¾CÌ_x0006_êò?)d÷ó?þI_x0013__x0010_:zù?¹_x000E_}T_x0004_àø?f½xgÒõ?_x0006__x0019_Y_x000E__x0017_æ?ÿÿÿÿÿÿÿÿKðlÝ?_x0003__x0006_oì_x0008__x000F_«ÀØ¿¶7sìqPü?*P-´Õ?m±_x0011_HÎÉð?ü_x0016_¢ÇõÕ?äè/¿¦ÉÙ?»W_x0005_Çs÷Ú?0Ñd_x0016_ñ?)_x0016__x0012_&lt;¼_x0019_þ?©ìiYî×?å)&lt;ÂÊ®á?_x0011_N_x0002_Æú?eì¢Á¿~µ¿®0ðÏLë?Ó26À÷?[d²]ÄÕ?	Ù0GÂú?_x0017_éZÊ¬ÿ?ï_x0014_C_x0003_:iô?nëO«ó?LQÚ5ìý?*$©_x001D_Ðü?¤_x0004_¤÷î±¿^"»É)û?o0«©½ïô?ÿÿÿÿÿÿÿÿLß_x0002_&gt;Äù?_x000D_«ÒUDû?§ÐLÕ¬ä?¦y.!_x0005_æ?F$.§_x0017_y_x0001_@ð}_x0011__x0002__x0004_)Ù?ÿÿÿÿÿÿÿÿÿÿÿÿÿÿÿÿ%x8_x0001_8ø?_x0018_3gd£,ú?5_x000E_×å­¿Wàº`õð?Úv_x0001_¡¿(ÓãÿÊî?óâØÕó»½??{^/Ïð?%ìwB_x0007__x0008_?Û¸Þí?PO´Ê-ë?ÿÿÿÿÿÿÿÿ·GÊüógö?wSòËó?	K:ÑÄû?}ÙVå¢_x0001_@)«_x0016_Æ®Ã?ïV'Íç_x0018_ë?_x000C_2jÅt¿?I?DIøô?ÿÿÿÿÿÿÿÿ._x000D_c_x0006_²ô?»_x0010_¢.¥¿^¿ô_x0013_Ëø?½Ð_x0003_d_x0017_j_x0001_@©*_x001D_Ï½ï?åL 4lîð?Ô_x0007_Ë»¿_x0016_c8^_x0018_ï?_x0001__x0002_÷³£tÊÀ?mþ_x001D_yÎ·?o9NÃ_x0004_û?.nk_x0018__x001D__x0013_õ?&lt;æ9Vé_x000C_ø?5W_x000C_öõ?»ã5%Ì_x0001_@^É»õ?S3?*ÜBÜ?Äyß`ð?0©§±)ã?õ?¨æÚGù?¸_x001F_Ý·Dàú?ÜV°_x0007_èó?ÿÿÿÿÿÿÿÿ+ó_x000E_Ú^o÷?/_x0017__x0013_P}?ù?àÆ6@&lt;=ø? ¹ý¨âÅð?_x0011__x000B_úÍ_x0004_Îø?_x0003_â_x0006_íIá?¿_x0018_ÜSyÐ¿§ÓÏÑ?¹YX&gt;_x000F_KÐ?!´_x000E_·b6_x0003_@f±.£qÆø?1ú_x001D_V_x0002_ÇÞ?êXL·YÕy?9É_x0003_p_x0019_òî?²l_x0006_1¹ð?fä6Y_x001E_ò?+ó®Ò_x0002__x0006_Ð_Û?ÿÿÿÿÿÿÿÿ$¯¾²kó?(_x0002_)SÏýÕ?¶i_x000B_­toõ?u&lt;È[Cø?ïÌ&amp;_x0013_N9ò?vWôM3àð?Ô¤¥`ÊÜå?¥Ø/_É_x0004_í?I_x0001_ÖÄäú?À_x000E_ÿ4_x001B_2­¿6ýä_x0002_þü?ÿÿÿÿÿÿÿÿ)ï_x0019_.Ê6ø?}ßo·µÎ?_x000D__x0003_»«_x000D__x0005_¡¿ðâ;&amp;é_x000B_÷?L¡ðC]ºá?ÌªýC¿¹?£,ãbÞµû?_x001D_ÈJ¤GHó?_x001C_`­ü?·]çÚìò?NÿFwø?ÿÿÿÿÿÿÿÿ½çjÔÙ¿òÔçU2ÚÛ?pÉÊ~Õþ?®ÿ_x0012_Qy»þ?iU	°ueï?=HÖý3ö?_x0001__x0002_`výÏÓí?y[û;ñê?ÿÿÿÿÿÿÿÿ_x0005_wÄ_x001A__x000F_ä?.¼ôTaÇ?°uÆP8«Þ?D/(×Ü_x0005_ê?Ê;_x0003_,_x0018_Ð?XQ©ùûù?V_x0004_	Üð?VÝeÔõû?ôhZ»Çö?õ¦Tµ/°¿R¡F·2ó?ö/Oð_x0005_¿Ø?îâ]Ó©òó?×_x000E_çU_x0003_3ø?á_x0001_ëØÅï?ÿÿÿÿÿÿÿÿ·õÃï_x000B_÷?R¹JàÅõ?7tË_x001E_Õó?A÷_x0013__x0017_äê?a:_x001D_zn8³?jlÃpú?ÿÿÿÿÿÿÿÿUýR8´mÂ?±_x001F__x0002_Ó._x0001_@2AÑá_x001C_Ãñ?_x001F_üïvkEè?ÿÿÿÿÿÿÿÿ«XÔ_x0001__x0002_Ëª»?_ÔBÇæ/_x0001_@_x000D_$'{·Êô?²_x000B_Ä%éX|¿çr»È iî?j]ð?_x0003_¤â_x0015_oó?ÿÿÿÿÿÿÿÿÃî­Hù½ð?Yô'1¾ô?KIjtaú?{ZB­'³ù?É«_x0003_:õ?ÿÿÿÿÿÿÿÿm_x0005_á_x0003_3¢è?Ú_x0014_L_x0013_¿_x001F_ã.+Ôî?_x000D_î_x0017_4¨#÷?\¤¸[#¦¿_x000B_)ÈøÍ?-\®a°¯Æ?])W/Ðü?rßí_x000E_¬ø?òê=ó?_x000C_NÅçüý?¹õoWýï?_x000F_mç÷mä?¸%8~¿&gt;KÊÎÏ?øìÐuiºï?ÿÿÿÿÿÿÿÿë_x000D_m(¼ü?_x0001__x0005_ÿÿÿÿÿÿÿÿÿÿÿÿÿÿÿÿk®3_x0016_Rö?&gt;Rùvy! ¿ÿÿÿÿÿÿÿÿ¯3þHÏ­ø?¥×ýÔ_x0018__x001A__x0002_@`èãÿæ?ÌVêØÖç?_x0019_Z]ädþ?ÆH_x000F_dõ?ên×?XÁ?&lt;*`Xyõ?­!è$ìû?_x0006_B_x0019_~¶ê?@tÔÃìFÓ?_x0007_Mé0_x0003_î?"VI½_x0001_@ÿÿÿÿÿÿÿÿ#eÙGÉð?.,¶`é¢ø?ÿÿÿÿÿÿÿÿáHÈ%"gè?_x0003_=)qâ£¶¿_x000B_ÓòÐ»wé?_x0008_.w¥¾_x0002_@)_x0014_ÁÇ0iî?_x0004_Áá*Â¬þ?ÿÿÿÿÿÿÿÿf«79¾ò?ÈÉæ½&amp;ö?à_x001D_ßÜ_x0002__x0005__x0004_íø?«H@&gt;÷?+2ð­;ñ?ôè_x0015__x0005__x000E_è?G_x000E_þcÅé?a&amp;ä©¯Æ?G@åã?gZ7UAGí?ú?nU®ö?}LÇP½«ñ?ÜñPmè¾÷?cH_x0008_~Mô?&amp;ñìú?«+þ¶%òô?56»ñ?cªÀþ/fö?±e¬Ô?ÿÿÿÿÿÿÿÿ¯_x001B_Uúâ?JP?ÉÃS_x0003_@Ý_x0016_Â_x0001_W_x000E_þ?7seïï¼?ÃæA_x0018_¼ý?ÿÿÿÿÿÿÿÿè»Ñ1Ê÷?¯[_x001B_÷r¦û?Olâ'ö?{Y¾ 5ñ?as_x0005_¿_x0004_§¿yÔ^9|÷?ýöRh;?þ?¨©&lt;4è?_x0005_	Ý»W¹¿_x0003_1så7&gt;þ?ú·_x000C_ÉÒ§¿ÿÿÿÿÿÿÿÿ±³áÃKPõ?;_x001D_î­Î÷?_x001C_!Ç_x0002_Ë?ïä_x001A_­;ò?na_x000B_oçÃÝ?¸%véô?CkB¼_x0006_Ë?y§õ¤¶»?§FË_x0014_ð?:øGlBKõ?öKÅ_x0001__x0018_Â?ÿÿÿÿÿÿÿÿ_x001B_â6y?Ð?1Ù6Ði{ð?ÿÿÿÿÿÿÿÿ©EY4!_x0016_ò?_x0007_ßP¹â¿ÿÿÿÿÿÿÿÿd_x001B_èñîò?·_x0017_C_x0008_Mç?¢¯ÀL	ó?kP½þ*ý?ú¼£¸&amp;¿sn7ü?æW@ûÂù?,.bËQö?åz	)_x0004_Õ×?8ëÁÅ_x0004__x0007_{Há?e&gt;÷_x0003_ _x000B__x0002_@øY#Wá?ÕTÞæzô?y(OÄèÃô?§VÛ*lYõ?½}Ü=ò¿AÓµ¨¸ò?ÄD_x0013__x0004_	í?¡¿v6àû?1ÌJ3çå?ÿÿÿÿÿÿÿÿårW÷(÷?_x000F__x0013_Vgäé±?ÈÀ{_x0005_På?a_x0001_ù}{_x0003_õ?ûË±î? &amp;6Ml"ò?¸û,v[Ý_x0004_@àT#¸u÷?ÿÿÿÿÿÿÿÿÿÿÿÿÿÿÿÿÊë Æÿû?$m3¬ó?ýI|_x001C__x0003_ÃÉ?®_x001C_&gt;J¨µÞ?ÿÿÿÿÿÿÿÿ_x000E_à1nÝ?_x001D_óè@õ?Eîú_x0002_Ô|ö?æ_x0002_Ðè_x0003_Iö?p_x000C_¡R_x0006_ë?_x0002__x0004_¡ÿ}pû?_x001B__x001F_{\_x001A_ÉÈ?Pi//õÉû?ÿÿÿÿÿÿÿÿÇ_x001D_ßÒ?¨|Ù&amp;Û¿_x0003_Wç_x000D_¤ð?)Ò_x001C_VÈþí?Jîöó_x000F_¢¿K/&amp;ßà?ÿÿÿÿÿÿÿÿËI_x0002__x0008_¡þ?´|±²Òóè?½¦üÌk­ô?ÿÿÿÿÿÿÿÿÓÇ_x000B_"z4ù?Ö1ðd_x0010_ñ?¾IX·Ä¿B@9¼Wì?l÷rÆCä?A`/¾_ë?_x0016_0_x0008_ÚÄï?KÅ8Ûî_x0001_@ }7_x0008_I¢?j}WVð?_x0013_^"'ÙRØ?¼&amp;j_x0015_iSñ?X_x001E__x0005_fv¨?´"pVëQñ?._x001B__x0017_5ð?Ó_x0002_H_x000F_ (ü?ä6I_x0007__x0008_2:_x0007_@y3+?`§ð?&amp;W_x0010_W_x0003__x0001_@&lt;µ_x0012_¶ã?ÞðlòÔ?D_x001D_tÔxò?~.Daxjò?_x000E_ÃgíG?¿?àf¼_x0015_zþ?U-ðo$è?_x0012_q2¼ÐÚ?ÙmöP&lt;¯?ízqY_x0018_÷?î_x0001__x0005__x0007__x0016_4Ø?äüÃ_x001B_â-ò?ºÌíaÞ?ÿÿÿÿÿÿÿÿ	_x001E_hù?µè_x0006__x001A_¥Á?Z?·À£_x0010_¢?J_x0001_4_x0005_Éï?3)Ø5®í?y¢ã?¦½:ÃôÊ¿_x0014_0_x0012_Û?X6èAµ9¨?[)#ë±±¿ÿÿÿÿÿÿÿÿ_x0004_öNEó?çñ%X~ó?_x0001_wcc_x0010_Õ?OW_x0002_ÂZ´Ö?_x0002__x0006_8_x0006_JOÚï?AqÖb=¿k'TGÓ?ÿÿÿÿÿÿÿÿÿÿÿÿÿÿÿÿÿÿÿÿÿÿÿÿx9HÜ "ø?_x000C_bó]?!;_x0001_@\¢N¿æ?Ó:Æ_x001F_ºãï?´_x001C_á°Füä?×_x000E_Dï_x0010_¥ú?ù,KxÑ_x0002_@ËiU¸¿Ö?wE©_x0003_Æ÷?ÐÚ@pV"?»ûqÐ_x0007_°¿ëpý_x0004_¢ô?ÿÿÿÿÿÿÿÿÿÿÿÿÿÿÿÿ&lt;ûà_x000C_Áé?À_x0014__x001B_×_x0013_Ó?¹U^ñßá?ÿÿÿÿÿÿÿÿÿÿÿÿÿÿÿÿV's_x0013_NYÖ?_x0010_áù¡»?@Y/ó_x0002_2ì?Ý¬_x0005_²`®?'uÆíe£Â?;ìÚ_x0001__x0002_S!?ÿÿÿÿÿÿÿÿ¯øfTEñ?5À[Þ¬´ä?èj¯¾;Þì?&gt;-æö?ø6_x001F__·æø?)µ_x0006__x000D_ñò?ÊÓ_x001F_£Úäõ?ÿÿÿÿÿÿÿÿÞ6¢Rð?m¨Ýå¼«¿ÿÿÿÿÿÿÿÿJ@Ä!+¯¿^ãZ°ª-ü?°su6ÿ?ÿÿÿÿÿÿÿÿÿ_x0008_Ôê?ï6J|ä?gÙ»aZí?½]_x0002_]ï?:Æ5¯-rð?ß3¼wæ?ªºÄò,_x0003_á?_x0014_¹% ?í~	o7ó?þñ§mv_x000D_ó?"_x0006_ßº4ñ?_x001D_	¾&amp;ú¿ÿÿÿÿÿÿÿÿ¢qd¸ª¦ö?â:y_x0008_tö?_x0002__x0004_ü\}±î?ÿÿÿÿÿÿÿÿM°É_úÉ?Yâmh¿ù?Ùë'5Î÷?%ßk¸»?Öò,ö£ÿ?ÙW)å-å?$_x001C_2ºfç?ìê_x001D_äAëú?,n¹Àúíí?ÿÿÿÿÿÿÿÿÿÿÿÿÿÿÿÿ²ÇK-vð÷?ÿÿÿÿÿÿÿÿb_x0004_°Yø?Æ§P|~¿¹_x0017_ÀFAù?&lt;úd£.-_x0002_@±`¸_x0014_²iõ?õpEnb±£¿ ÉIÂ»(ö?(ÜÓÀp_x001D__x0001_@#Wf&gt;­Â?ïáÞ¯%îù?Ï_x000E__x0005_n_x0014_ ?ÿÿÿÿÿÿÿÿ_x000B_Í ¿°_x0003__x0001_@nPámÆô?òÄeqËßý?_x0001_+í#õ?_x001D_ïØ_x0005__x0003__x0006_:	ä?ð¬_x000D_ëÄ¿=÷VC_x0010_Qù?B×ODk!_x0003_@$Z&lt;m6¸?v_x001E_hO^Vô?ÓÌ^Ï&lt;YÝ?ÿÿÿÿÿÿÿÿ_x001C_Q_x0002_uÔ?d\l_x000D_Î¿9_x001A_ÐàN_x0018_¿5£Áìú?øÇ~áà?dª¹a-ú?¿_x000D__ÄÓ²?ÿÿÿÿÿÿÿÿØÜ?Áó?f ¹_x0004_r9ù?ïõeõòè?Ä%GFÂË?_x001E_LæîÄÿ?ÿÿÿÿÿÿÿÿÜî=°qdñ?ßåë§Lê¬?ÿÿÿÿÿÿÿÿ'ý_x000F_	öâ?_x001E_^R¯ø?4©_x0003__x0001_bí»?³_x001A_2Örû?a_x001A_ÂW«U_x0005_@_Ê_x0010__x0003_Ìû?_x0005_{òØïÐ?_x0002__x0003_A[?(¿g"½É$î?æ=×H£cë?qcUJ_x001E_Vë?_x0010_´*_x0013_ñ?É_x0006__x000D_*Ó?ëC_x0011_Ã3ö?:rÌF/ýô?3_x001C_@ ÈÑ?ÄXí_x0013_·¿_x0011_¿ºBAÎ±?&lt;F_¹ÅÖ?GnÑ¥«°Å?k°ùsó?ÿÿÿÿÿÿÿÿÿÿÿÿÿÿÿÿïûlË_x001E_å?ÿÿÿÿÿÿÿÿ	U5þ(¤Þ?ÿÿÿÿÿÿÿÿV_x0014_E°Ãð?_x000C_ã@¾EÙû?"AâfØ?¸5Û½¬ï?ÛÜµ4_x0011_û?_x0001_?Îw·&gt;å?õHuaIõ?_x0005__x0007_é_x000D_´×?ÆG_x0016_ÿ]ø?Qö¸&gt;©þ?Ð¬ÐÆàò?ÿÿÿÿ_x0002__x0005_ÿÿÿÿÿÿÿÿÿÿÿÿ_x001B_ðo]Êúç?ÿÿÿÿÿÿÿÿÿÿÿÿÿÿÿÿ_x000E_×JÍÂ?ÍCT_x000D_Ú÷?êÍB×_x0001_ö?Ö¦&amp;_x0008_I¯Ø?ÿÿÿÿÿÿÿÿHß`jh_x0006_Ù?Åq¶îþâó?°÷¡ñ?_x0012_^+¯¿à±?_x0018_7l_x000B_õø?_åÐü¯7¦?b`øv_x001F_Pö?_x001F_,^~9H?ÿÿÿÿÿÿÿÿ øOäÍ¦ò?»Ð2SE_x001A_ö?_x0003_a =ú?_x000C_7çHÄã?ÌV_x0003_%fé?Rµ	ë&amp;Ó?Npå´ù?ÿÿÿÿÿÿÿÿÿÿÿÿÿÿÿÿ&lt;Ï.¥?ý¨_x0001_ºü~ø?ªæ²&lt;tU?%g;KM»_x0004_@_x0002__x0003_á-Óï_x0016__x000E__x0002_@_x0001_èà$õ?öN:_x0002_æ?ß_x0001__x0004_&lt;_x0015_éû?_x0015_àUFY_x0001_@ÚOC*Ð?_x0017_Ê"?þ?ó?ÿÿÿÿÿÿÿÿàÇÁh0¼í?Gî|#sÖ¶¿r²$	Dù?¨®ã%î?víh_x0008_Ü?ù5_x0015_Rf{º?Ç_x0001__x001C_fLê?d~_x000B_»&gt;ñ?ÿÿÿÿÿÿÿÿáNýæ¾?ÿÿÿÿÿÿÿÿdÉoy­_x0001_ä?õ­0¯C2¥¿ÿÿÿÿÿÿÿÿDøP@¸Ñ?!Ï¨]iõ?A§_x0011__Ã¬÷?_x001E_Ð©ZëW¸¿õ_x000D_Ò;í?ì5_x001D_¢&lt;ø?1	Óö4ý?ÇìPºÅ5ó?7o_x001B_¦Ãz?tS¡ó_x0002__x0003_°åú?ÿÿÿÿÿÿÿÿ_x000F_=m_x000E_ñ	û?¸tîê.°Î?ó_x001B_Å+fÀ?Þ]Á6÷Ãñ? ^®SWö?_x0006_ÆÐjz­¿}{ÒtTõ?ùk5XÛ?_x000D_Íø_x0001__x0016_è?NÌ.#-Àñ?_x000E_jmòüñ?ò_x0004_Ô³Ñü?_x000D_ÓN}Kuð?ÿÿÿÿÿÿÿÿ±=fGã_x001A_÷?zââ|kë?ÿÿÿÿÿÿÿÿÿÿÿÿÿÿÿÿ8Hó7ãò?ÿÿÿÿÿÿÿÿóg_x001A_â³ú?ù_x0013_ÖÌHï?©"2¾]ù?úG{Ã_x0014_ó?	ïõËñà_x0001_@ÿÿÿÿÿÿÿÿùâ4_x001F_øYù?Ø¼5)î?´_x000B_p¢Øð·?É_x001F_r8_x0008_bû?_x0006__x0007_¬Òßõù?å¶äÌÌ÷?JÈw_x0010_{Àú?ú´ë{_x0012_ë?Xy_x0013_x_x001B_ê?ÿ_x0005_PD®Ù?_x001E_½Ë@ªÏô?zÁ*:ãô?V²;.gó?~²Ôí_x0012_ãó?ÇºôóÏ4ü?-N{û?ÚøksÏé?á_x000E_$_x001E__x0002_ ì?¦9Äñ]B¿(Wt_x0005__x0014_êõ?_x0004_7K_x0006_@_x0006__x0013__x001B_Çû¢?ÿÿÿÿÿÿÿÿ_x001D_9¢_x0006_t_x0019_ú?®_x0006_$^Ø_x001F_¿çj¡ìÕ_x001A_æ?ô_x001D_N_x0004__x0006_Ð?ÿÿÿÿÿÿÿÿâCý_x0003_eò?xñþØ÷?_x000C_¿H£ìõ?]F_x0001_ß¨ù?@eÉ?,ôüÄë_x000B_þ?×ô_x0008_V½Õ?_x0006_qË_x0003__x0006_»)ú?_x001A_Ô/Ó_x000E_ã?Õw_x001D_&gt;Ê_x001D__x0001_@ÿÿÿÿÿÿÿÿ¹85_x0007_ñ?UÊ¤±áñ?ks_x000C_OÃ_x0017_Ñ?ò'¬ó?¼Er¤³Yç?ÿÿÿÿÿÿÿÿqwu.¬Ãt?&amp;ÝYùXRà?_x001F_´¤æ0í?6r¿$6Zë?__x0018_Î&gt;Îö÷?³Y­$_x0013_ø?kânU_x001F_ø?fÔÇÓó?ÿÿÿÿÿÿÿÿÿÿÿÿÿÿÿÿGY_x001A__x001D__x0017__x0016_ú?2Êåvïò?ÐÂ¸ú_x0004_i²?ö_x000D_Ö±a¡?_x0005_SeÚ_x0003_@N.ãî_x000C_×?I`Îeßsö?_x0007_l_x0018_Ü¹_x0005_ø?X½WÍ_x001A_ó?ìLC/ý?_x000B_á_x0002_ÿ°ÿ?&gt;Í³'#û?_x0001__x0004_lNÍ_x0012_ï?ÿÿÿÿÿÿÿÿ]_x0017_I©tÂ«¿{}_x0013_¾á÷?_x0011_º¾óiÞÂ?ZK²_x000E_à;ã?3iXÅ0_÷?ÿÿÿÿÿÿÿÿ!4ý(9ø?Ö(_x0003_°AäÏ?_x001C__x0015_öø?Ã·MJ×ó?oä¤ç-©À?ÿÿÿÿÿÿÿÿ_x000C_ÛÖñ?¢§wç?ô?:_x0010__x0018_bÓrî?*ævâÉ?ÿÿÿÿÿÿÿÿG¢Ë«?«ê[²ùì?_x0010_dJw¦²?¥_x001E_)+}Ú?kÜû°Ö_x0002_§¿_x0011_N[ILò?0¹í	öõ?Ðh¾·_x0007_»ì?¥_óRfÔ?®7_x0014_¢[«ø?ÿÿÿÿÿÿÿÿ_x0006_Â#_x001A_÷?{²_x0002__x0004_ñ_x001B_ñ?_x0002_DãÚ¼?»=ËËô?¹FeµYð?ÿÿÿÿÿÿÿÿ_x0004_ïerlÐô?Ê¾m¥%%ô?_x001D_én_x0003_õü?u}Å'ò_x001F_±¿J°æ_x001E_\£ø?4Õ_x001E_|j_x001C_Ð?ÿÿÿÿÿÿÿÿ[e_x0019__x001B_Ô_x0008_í?w|ÈG¦Üí?©_x0013_ó/è?´sé_x0003_°?íºMYPVå?_x000D_GBF²¥?)Zr÷_x000D_ _x0002_@O0_x001F_³,ò?ÕV!«`]þ?M'}_x0005_»?3íÎ;îÛ?i!_x0010_@ü?e9I_x0013_2ï?_x0018_a&gt;ÿ¯=Ü?0i¢	±Íô?áìÈLgâ?[Æðð??-?ò0Dd?Ñ»ø²wÒï?ÀM_x0001_sí+_x0003_@_x0002__x0004_è_x0015_NéßºH¿¤VLÓ÷?ÿÿÿÿÿÿÿÿ_x000C_t_x001D__x001E__x0019_Jä?ËT_x0002__,õ?E_x000E_ÿÓ±ü?ØH6_x0007__x0010_½?!Ç(¬Ïì?Re_x000E__x0004_OÁ¿ÿÿÿÿÿÿÿÿ°«_x0016_FÀÏö?ÿÿÿÿÿÿÿÿi_x0008_1ÖáS»?aýôÚÃý?Ð³+e®ëó?*hÙ:pAï?3x§DÈñ?T`úMð_x0002_Ð?s55G+wû?@ånvµº?ÿÿÿÿÿÿÿÿÿÿÿÿÿÿÿÿMï¥ãì_x0012_×?U_x0019_´_x000E_bù?êð£³nÿ?síäL_x001B_ù?ÿÿÿÿÿÿÿÿº%i(½Ü?ê%_x0008__x0001_Ôø?Ü¿Vi_x0003_@ÿÿÿÿÿÿÿÿÿÿÿÿ_x0001__x0002_ÿÿÿÿ_x001C_¬}YWà?_x0011_'_x0002_×ú¨ó?gh^ðâ¬¿1üQ/Rá?_x0016__x0014_ÓÄô?°¥NRSzð?Ö_x001A_µ!Èù?pÃ0æ~Ò¦?_x000B_m¿`_x0002__x0006_ð?ø_x001C__x0001_+¥ö?_x0015_&amp;%!äð?gÖìNÉ&gt;Ë?ñ"Ðöö?æèaÑÈ6æ?mS½¦wÖ¿%ª[ð ò?4Ia_x001D_!^ø?ÿÿÿÿÿÿÿÿÑë¹ÅI_x0001_@ÿÿÿÿÿÿÿÿÿMxÈr°?pÈ6z×$ó?-Õ_x001E__x000C_Øð?!_x000B__x000B__x0017_Ibö?.è½Iò?Ô:©§ìì?WMðHü?2h$_x0019_àêõ?_x0001_Lóñì_x001C_ò?­OðÉ-_x001C_Ò?ÿÿÿÿÿÿÿÿ_x0003__x0006_ÿÿÿÿÿÿÿÿéÐë_x0019_¿ýÜµb¨µü?¶æ9¸Ö*Ñ?Ñ_x0002_jùÖxì?Z2EÄÜçý?ÖZË_x001C_luï?¸âöGØáå?º7émS±ï?aD]_x001C_Ñò?Ë_x001C_9_x001D_õ?_x0004_YÊÐS_x0002_@¦í=_x001D_*lî?kÅ7µï~û?ÿÿÿÿÿÿÿÿ;	_x001A_ôA?ó?~\:)°?Ð_Ê¿¶_x0001_@ÿÿÿÿÿÿÿÿVSþäcÌ÷?a¢gáÄ?ó©_x0004_IB¿Á?ÆqÓò3â?8ý ´_x0003_@ÿÿÿÿÿÿÿÿ(_x0005_»Jgò?_x000C__ñç¿áÁVõ_x0012_ð?Ã_x000B_äÀúËÁ?|ÏD¼Æ?ÿÿÿÿÿÿÿÿùöÀï_x0001__x0003_¹Ã?¶by¤kí?eúTºüþ?äæiýÙò÷?¦Û3Ý£yò?åú	·Î?¯zÖ_x000B_þ?tÅÅ?|_x0013_Ô?Éu¤9òí?ÿÿÿÿÿÿÿÿÎð}¹¶þð?ö{7¶_x001A_ò?ská&lt;"ø?Î:à×_x0002_ê?ü{?·qñ?è}o8¾1õ?ÿÿÿÿÿÿÿÿa2{þ2±¿È4Bv_x0017_á?®È_x000F_±Rró?ÿÿÿÿÿÿÿÿH_KI«ü?A@z®	_x0002_@_x0014_X9TLé¼?§¦/O·¿[ÞÛòwò?=!¿|&gt;û?ÿÿÿÿÿÿÿÿ¯î¡XÿÂ?ÿÿÿÿÿÿÿÿh_x0007_YÇàô?ÿÿÿÿÿÿÿÿ_x0002__x0003_ZÈ_x0001_®-Ïî?L¢ô«éïí?ÿÿÿÿÿÿÿÿÉj£Kæ£?ÆïÃx±èð?_x0018_Ñ¿øBñ?¬_x001F_:@{ð?5_x001A__x0007_¼+_x0001_@_x0019_vë[I¸?1ÕF_x0008_ó?ÑêüÁ¥)â?Îuoy{_x0016_ó?ÿÿÿÿÿÿÿÿZ^ÈXç?O×_x0005__x000F_Íä?_x0018_,çT¯û?¢YËÕÿÐ?ÿÿÿÿÿÿÿÿãD^_x0001_0ð?Ø/cû_x000D_þ?ÿÿÿÿÿÿÿÿÍ_x0007_ö_x0018_Ê¯ì?B½_x0003_s¬5ò?ÿÍ_x0007_T8ý?	ÒC_x000D_\*ò?ü_x0010_ÇÂ_x001A_Èú?[Â¿gðêî?ÿÿÿÿÿÿÿÿÇ885üu÷?éÿ­J _x001A_¡?N ´à_x0005_ó?óÁ|p_x0002__x0004_óÝ?q_x0011_t©_x0016__x0002_ú?Fà_x001E_6_x0001_@9ûýÞb"û?	Þ-9±¢¿_x0001_º_x0003__x0002_±¿B¼­IØNù?`É7¹òÄ?À¹_x0011__x000B_³Å?ÿÿÿÿÿÿÿÿ«_x0018_Ñ¹ó?¹¿¿Õ_x0001_±ö?÷ÄtÂ?ZÇ_x0006__x0002__x001D_ª÷?àñ_x0019_*»ò?ÿÿÿÿÿÿÿÿ0ê¼_x0006_¨Ó¤¿ÿÿÿÿÿÿÿÿ,"_x0004_	Çø?ÿÿÿÿÿÿÿÿáï ÷i7ü?m¨oÛ;æ?_x0018_?d¥x®û?_x0015_ä`ÄÀb¾?ÿÿÿÿÿÿÿÿæê±Iaö?¶ÓÅ_x000F_ù?Ê2`/Öì?"é FûÇð?àîÒ3õ_x0001_@_x0018_bç¨¼Ñï?:1ñ±_x0008_Ú?	_x000B__x0001_Y_x0007_¦1ì¼?oIèCáÍñ?ÿÿÿÿÿÿÿÿ[µE_x0008_`N¥?ø©åöüü?:C*h:ý?mJJJ ð?ÿÿÿÿÿÿÿÿÿÿÿÿÿÿÿÿ¢Ùª_x0003_@ÿÿÿÿÿÿÿÿ_x000B_kúMË?â#2;_x0016_ñ?Cðô_x000E__x0005_Îô?ßÔh"[ô?MMIy¼dö?Á_x000E__x0015__x0004_p+?°À_x0011_hz³ó?CÅ(­îÈ?käFñÜ_x0015_¡?»¡M~YAö?J§_x001C_]_x0006_×¨¿_x0004_c®­?^ö-¡Ô?!d&lt;_x001A_ny_x0002_@^EWF®ÒÔ?[¸»ØÕê?_x0004_­ÃYpe÷?S³¿í¿)õ?âY_x0002_saý?F_·_x0004_8ù?9Î_x0001__x0003_Ì`ü?Ø=$_x0005_ïÂì?bYK,î?_x001E_±ZÅb_x000B_ý?ÿÿÿÿÿÿÿÿ_x0013_[%Áó?Õ $þ?^Ey_x001C_+_x0001_@ÿÿÿÿÿÿÿÿÿÿÿÿÿÿÿÿÿÿÿÿÿÿÿÿ¡Æw_x000F_=ù?ÿÿÿÿÿÿÿÿ_x0005_%lo_x0001_@5^b¥â°ê?¿ÏU_x0002_³rã?¨_x001F__x0007_^ö?4"®mEµµ?ÿÿÿÿÿÿÿÿÿÿÿÿÿÿÿÿÚ.g[_x000E_a_x0002_@K¼R³?²¨?Fìzæ§}ç?n Ã²î?_x001F_ÿål_x0008_í?Û$.ÛÂô?P³ÄqÍ?ÝÉ&gt;|ÁÐ??N_x001B_Ì%ï?ò2_x001B_)K«¿÷¦úìöjç?_x000D_ý_x0012_ÕIä?_x0002__x0004_ìwtKÈ.î?e«ÏA_x0001_@¬6SØoÊø?q¿/_x001A_ÔL¹¿V{ÿ_x0010__x0004__x001F_õ?t_x001C_ï_x0007_F]_x0001_@\å~§&amp;_x0002_@Í_x001F_ø¢×ó?³­Y«w_Ö?W(Ù¯_x000D_õ?ÿÿÿÿÿÿÿÿiÀ(öwê?¢ÙàAÑk÷?¼ìê_x0003_Ú?ºL¤üô¢?m@£öËJù?í¶_x0018__x000C_Üñ?Úç'äOx¿·X?çýû?´×^Â1ö?O©Å¿/PÊ?¬ÉÓsv_x0019_ñ?!u*-ææ?ÿÿÿÿÿÿÿÿ÷é-¾Ýn_x0002_@@©ïí?'¹&amp;sÂoó?F]éêRPô?ÿÿÿÿÿÿÿÿ´m.Nâô?(³0&amp;T ¿	_x0010_K³_x0002__x0003_Ö_x0002_@_x0013_ÇJ!ö?Éô=®7¢ý?=¸_x0015_@9Í?LG&lt;	Õ³?(|²P_x000C_ü?,Õ÷}äð?Ù³$Oûð?ÿÿÿÿÿÿÿÿ&lt;KCí?õÒÌgnÖ?_x0005__x0006_ÕúìË?á_x0015_k_x001E_p?K¦¡ÕË?[mÞ¹¿,BM_x000C__x0008_N¿ÿÿÿÿÿÿÿÿ&amp;ÿÔÖ^ï?_x000F_õ,ÿ¶¾ö?ÿÿÿÿÿÿÿÿR{´¥õlø?ÿÿÿÿÿÿÿÿá@µ%ò?Ý¯ÐÜ_x0018__x0001_@ÿÿÿÿÿÿÿÿ:WRcýà?@_x0006_i1ýö?ÞTò?eA_x0019_t%p¿?%àÓÒÜYé?!ªãFVñ?ÖÛÛ_x0003_g÷?_x0002__x0003_ÿÿÿÿÿÿÿÿ=,r?RBú?T_x0011_õðnÝ§¿í_x0015_IÝ_x0010_î÷?[ÑA_x0002_=ô?tÛJõpYÈ?~¹uýö?W¥_x000F_æ_x001B_÷?MUô_x0003_Øé?óhD´ný?äÑjàh_x0019_í?ÿÿÿÿÿÿÿÿÍÃ Ã£Î?z7(8_x0004_í?¶_x0004_¢â_x000B_æ?ÿÿÿÿÿÿÿÿ^Øé_x001C_µû?É!ÏTçÐà?\MôÆ¢Iæ?ID_x001C_ôùg_x0001_@	R_x0016_e&lt;_x0015_ª?ìÞGÑö?è3Ëøû_x001C_÷?|k÷Çóôù?/&lt;dÌ`&lt;ö?._x0016_Ãè?ã+=_x0006__x001C_÷?à_x0003__x0017_^,S¿áå_x0011__x0005_Yù?_x000D_»_x0014_ì'@ï?DEôOª³þ?·5_x0001__x0005_ _x0019_?¡uûw_x0015_NÆ?Ã5_x001B_ºOa÷?øW?_x0004_å?s·f&amp;Íæ?è s9ºõ?ÖW_x0002__x0005_û¢ù?Î`$"[ø?áVSÎ_x0012_º?/_x0007_û_x0003_Ã_x0008_~¿àéËÂæ?W8_x0004_\Úô?c_x001C_Æ)Ê?®©uzÍú?l³úg_x0002_g?_x000E_ÒIJOzï?_x0001_©Û|8:_x0003_@2_x0003_Ôù"Ø?è_x0002__x0019_Jf?á.°ßIË?¨J*ä)ö?_x0005_¢×¨_x0007_CÁ?{Åu³Q_x001E_ò?çXÒ!{ù?zª1T.?÷?!_x0018_ó8ÿ?_x001B_`Ì)|Yä?ÃÙ/¼Aà?_x000F_Éòæ?Ä	#5q^÷?¶®°§hì?ÿÿÿÿÿÿÿÿ_x0003__x0005_ªNÝql;ô?=VÈä?aÔ¨1_x000E_¿/KØn_x0002__x000D_Ó?]%n*©Ð?ðå#Âþ?_x0004_êb_x0008_#ñ?!ÃÑ+*_x0001__x0001_@g{+_x0010_3þ?Ð_x001A_U_x0016__x0017_ò?Z_x000E_uý	]Ï?{&amp;_x0012_V¿ëú?ýe¦¥O7¾?_x001E__x001C_Çä_x001D_ú?µ.¶ô_x0013_ñ?V²ø¡Tò?ÛüoqGõ?£_x001B_y¾_x000B_@Í?ÆèÙÇ«#Ù?ª:íN-;Ú?Ë%4s_x0014_ô?ZY_ª¦&gt;ð??ì%&gt; _x0006_ø?ÿÿÿÿÿÿÿÿ/&gt;7ÎóA_x0003_@ÿÿÿÿÿÿÿÿ2fàeä§¿î20G5ñ?ÎÞ®Z¿è?ÿÿÿÿÿÿÿÿÎ¬K_x001E_È¢Ä?ÿÿÿÿ_x0001__x0003_ÿÿÿÿ¤¿ìê5ò?Ø×SsÒþ?_x001B_Hql@P_x0001_@@øeþ_x0010_³¿p7û»lÀ?Xîjæø?ú_¹_x0007__x0002_õ?_x0001_OlãÂô?¼óÚD¼û?H5t^_x000F_3ù?_x0012_gÈâÌ¤î?ÿÿÿÿÿÿÿÿüh~DÃç?_8tÐc®í?¡·úN«¿`¢A\ì+_x0002_@_x0012_./ #Tó?ÿÿÿÿÿÿÿÿô.# ÑÁô?ÿÿÿÿÿÿÿÿ¶Ð~S7õ?9dîTî²ê?_x0003__x000B_³Ê_x0005_*î?ïBÜ7}É`?ÿÿÿÿÿÿÿÿÿÿÿÿÿÿÿÿ ¿&amp;â_x000C__x0007_à?te_x0003_{_x0008_B_x0002_@aûx3®ã?(¼ÎHæ¿ä!O^¸¿_x0005__x0006_ÿÿÿÿÿÿÿÿ+óØOürõ?sCÕ]ûþ?ä,_x0013_D²_x000D_ó?£­Ågé?èÜí!_x001B_°©¿p_x000D_õ¨È_x0001_@D_x001C_\_x0015_"&gt;ú?zÂèÌ¡Ú?_x0015_Lê_x001B_ÈÛ?[ð3ìÝ÷?þ¡Ó_x0018_Võ?/,v_x0012_üí?f{êý_x0017_û?[_x0008_Ö¨_x0002_@¸?È+_x001E_ü?²§G_x0001_ê_x0004_ô?´|ò¢_x000F_ò?Ã¸È&lt;ÑÔ_x0001_@ÿÿÿÿÿÿÿÿÿÿÿÿÿÿÿÿ;ð,_x001A_ ñø?®ÍØdÔÌ¿Ø&amp;V¿3í?ZíÑ?ÿÿÿÿÿÿÿÿ½¦¢_x0008_ÝFú?§`¼_x0003_úJ_x0005_@ý«C_x0017_ÃTæ?·=}b_x0002_÷?b:ð_x0014_gáÚ?¬¤N_x0002__x0005_pñÒ?ÿÿÿÿÿÿÿÿÏY}yà¬ê?_x0019_/Ë#_x0011_ë¿#Ð_x001C_­ïç?_x0004_µsµSÿ?Øæê}+L÷?ÿÿÿÿÿÿÿÿ.ó_x001F_P(î?·¿_x0008_j¦ü?ÿÿÿÿÿÿÿÿÏûÔï ¿(#¹5¢Dû?ÿÿÿÿÿÿÿÿ&gt;_x001F_íù¶¿»{L_x0019_ù?GÄÇ#_x0010_/_x0001_@_x001A_·n¹ã?_x0008_"~Âñ?oPc_x0012_CR¢?ÿÿÿÿÿÿÿÿ_x0003_må_x000D_pö?û¹_x0012_ù)¢¤?oÙb_x0018__x0001_|¿NmMªû?Â_x0015_¿ÔH_x0002_@_x0007__x0007_ß¾ù?hYÿ§p_x0007_Ö?tô÷ó|_x0015_è?\E_x001E_!ë·¿ÿÿÿÿÿÿÿÿ_x0004_¡IõÅ¿_x0004__x0006_b8a_x0005_gá? }³Bþoü?_x000F_ºÏdcÎ?$æm_x0011__x0013__x0006_ë?ÙcØ«_x0012__x000D_õ?'ÐÐ/÷?{,] -î?"'ü_x0006_ô?ÿÿÿÿÿÿÿÿÆãÈkþoø?l®À mø?Z3^-ÔO_x0001_@}?»ë7ô?^	tÆ«ö?+L*_x001A_S´Ô?&gt;­6½_x0016_Yë?$Ll\(&gt;ø?Öµ_x000D_¯XBñ?¹_x0012_ÓY_x0017_÷?ï_x0005_G(_x0006_Þ?`x_x0006_ _×?+¸RÔOþ?ØP»ú?._x001E_Ë,_x0002_ñ?dJ^Ü_x0003_Ê?¥ðËR_x0019_ò?vÂãZ^)ò?Þ¤/ùå_¡¿Gý}Y¥þ?âi²Åþ_x0012_ð?pîÅûÉ-Ñ?órD_x000D__x0003__x0004_Ýhä?Ñ¶Ö~ë?ÿÿÿÿÿÿÿÿXèç­_x0001_Ø³?ÿÿÿÿÿÿÿÿ.òÐ_x0002_Üô?%ÜB«§óà?_x001D_]éXåfæ?Q+_x0012_ýû?_x0019_cYxºö?ëN _x0004_þõ?_x0010_U]ºÏá?îÙ_x0017__x0010_ð_x0005_÷?ÿÿÿÿÿÿÿÿÛ_x0017_Å	ë?D×_x0002__x0002_@_x000E_/g_x0006_eú?¼ªÎÜî_x0013_·¿¬ö;o_x0004_6?ÈÀJÌþ_x0011_®?½ËÅ¢þõ?át¤Ýñí¿_x0016_·ÀV¸Á?ÿÿÿÿÿÿÿÿ_x000E_5&lt;_x000F_8ó?þ_x0005_q³ó?¢":Ï_x001B_ò?Ø#_._x0018__x0015_Ì?LjSLùõ?úÏVC_x000F_6®¿ØOaB_x0001_@f_x001A_mjqwÃ?_x0002__x0004_æSçõèÃ­?_x0016_ý_x0019_ö?Ä5~_x0017_î_x0003_@Ðî»¾_x0007_ê?ÃÂ_x0007_Ü?)_x0010_HýUó?&gt;&lt;à ôã?Î9¤«ö?wRÑ_x0015__x0012_¨¿_x0010_	ã_x0002_¡ö?Pt:5_x0001_õ?sfÂÄx¢õ?ý®Ô³^ö?Ly7á\:ë?&lt;_x0001_´ëBU¡?`¨	Ó£,ê?'_x0014_¢pÚô?x®äZáÛö?_x0011_ïÆ_x0004_9_x0001_@ÐwÀ«ªù??_x0008_d_x0017_¼Oú?1à©lùç?Âÿ«JVi¯?NGgUsþó?¨Ò_x0019_Q_x0011_ü?f×_x001F_ÁI_x000D_ð?þü¥_x001C__x0007_­ô?ÿÿÿÿÿÿÿÿøø,ïÔÛ?Å.EÅY_x001B_ü?ÂÎ´õ¯f¿XB_x0005__x0007_:§×?_x0017_MÄuc_x0002_@ÿÿÿÿÿÿÿÿ¥#&lt;Á¦¨¿i¸_x0008_+Ñ_x000F_Ô?L[¼â¡ö?ÙÔ[_x0005_y¦ù?_x000D_¨ÀIòUò?¬¢.&amp;:ÿ?æÚ_x0002_KÝô?³ëËi[Fÿ?t{¾Ë"Í?ltf_x0012_Ç_x0006__x0003_@¸èj^u_x0002_@Ùn_x0018__x0004_jæ?ÿÿÿÿÿÿÿÿÿÿÿÿÿÿÿÿ©_x0013__x0001_q/â?´â¥?_x000E_ð?ÿÿÿÿÿÿÿÿ_x0008_«´X{ñ?«`aÏõ?ÿÿÿÿÿÿÿÿ,êDV#ú?¾Õ3}î¿	[ÊÍlý?~£çMó?_x0015_Z3$H$Á?17Sâò?9ÅÖÓé#ñ?ÿÿÿÿÿÿÿÿWýx÷z,¹?_x0001__x0004_ÿÿÿÿÿÿÿÿ!ÙT_x001A_é?ÿÿÿÿÿÿÿÿyE_x0008_°½rú?åOü`ó?ù_x0011__x0003_­0Æ?\_x0002_¹þï?v{_x0007_"¦ô?9_x0017_Ìâ_x001B_ø?XSëÃ0Ô??ôë_x0015_|-ë?ÿÿÿÿÿÿÿÿ¨r¦_x0004_ÖH?0mS_x0005_Øø?¼_x0019_"ê|»?ÇÞØª_x0003_ßþ?è/ìfä¨?Ä_x0005_éJç?CI_x0005_Aªý?aBÔ½ÊKè?B7¬²]"ò?\¬Ê0Ç?âPuS¢gè?ÿÿÿÿÿÿÿÿ´AÓ»Vmü?V¸{êq²±¿oÚ¼ºë=ÿ?_x001B_sÁÅýàõ?' ´BZ¢?é_x001D_.3§?ü?_x000C_7îìOw_x0015_?ûÀ-`_x0005__x0006_¬ü?IÌc	ô?éâÏÝe_x000F_À?]¥Xº_x0004_ñæ?ü?ßc_x001B_è_x0004_@ÿÿÿÿÿÿÿÿÿÿÿÿÿÿÿÿõOõø_x001F__x001A_ñ?ò^ pË ¯?_x0013_|ãXÁ?&amp;Ýõ»_x0004_@$øT_x0008_m£¿+É#_x001C__x0002_@_x000F_d«Äi±¿_x001A_y`_x0011_õÿ?ñ/Þaç?Èº6ø¨õÈ?_x0008_¡w_x001C_&amp;÷?ÊüA@Wú?Ø±èO¹ûÂ?qß_x0003__x001A_¤û?xàxãó?]YYtÄJø?ÿÿÿÿÿÿÿÿÿÿÿÿÿÿÿÿ±._x0013_	+ºÌ?´Fq_x0010_Ïºð?êI9Èµpé?WÏB¤û÷?ÿÿÿÿÿÿÿÿ_x0006_¥À_x0001_O÷?úª%¥ö?_x0008_	Ó²°aZ4÷?aà$åèð?±ºÙóüö?a¿[Ì}õ_x0004_@)_x000D__x0007_g_x0011_ô?æ&gt;¬S_x0019_í§¿R{¾}÷?uÝø ¿à·/_x0018_ó?ÿÿÿÿÿÿÿÿÿÿÿÿÿÿÿÿh_x000E_hXÜ`ö?_x0008_IMÎMó?_x001C_Â¤7§_x0001_Ó?æ[ÙY+õ?$_x000D_Ê_x0010_]õñ?/_x0005_°Ô63Ù?ÆNÊÂÎîû?T7JëtPû?_x001B_Z_x0002_¬_x0006_ú?y$ª_x000C_U¶¿yéBÞZô?_x0010_l_x0015_ Gõ_x0008_@_x001F_Ôå&amp;ôó?\¶qé¶ò?ÿÿÿÿÿÿÿÿÿÿÿÿÿÿÿÿ¿ßÿà?ÿÿÿÿÿÿÿÿo~_x0003_%Öaö?Æ IQÛ¯?Æ_x0016__x0003__x0004_.£÷?ä¨sðo0ï?_x0011_ÝM¤Ký?6µ~7d$ð?ýfJ`÷?ÿÿÿÿÿÿÿÿæ_x000D_h&lt;é?yÁÕ¡Hä?4#Äñ[ñ?_x001D_^KïËú?ÿÿÿÿÿÿÿÿN­?_x0006_:ö?EÁbÿü¹ñ?k¢É#_x0005_Yø?_x0001_×B½ª¦õ?ÿÿÿÿÿÿÿÿ[__x0010_;w_ö?ä(KÇyð?Íg`²üó?ÿÿÿÿÿÿÿÿ_x0010_°`.z_x0005_Ñ?*:rq¢ÿ?ÿÿÿÿÿÿÿÿÿÿÿÿÿÿÿÿ÷Á=Õl*±¿ÿÿÿÿÿÿÿÿÜ_x0007_ ²°¾?íÃ}[_x001A_þ?Ût;é?x©1_õ?_x000F_§OéÔ_x0007_ñ?¤¯´_x0008__x0003__x0002_@_x0004__x0005_Gå9Â¥;û?'Ë}.ù?-·Ý²K¦Ü?ú¶[¨å?ßÃzg½ù?(#_x0004_¾q_x0019_ÿ? ân_x0008_Ö§ø?\ùÑyag¬¿c«6'àWõ?ÿÿÿÿÿÿÿÿ;_x001B_Að_x001A_Ô?ÿÿÿÿÿÿÿÿ_x001E_±&amp;²aó?É¥~¦ÎFì?Ì/_x0003_Mó?;®??oí?_x000F_~Û«­¿'8è²íö?Èô6(ç?]éj®_x0001_@HL×É^æ?·#¹-[8ÿ?@Ê?,÷÷_x0002_@6_x001F_z^ö?gy@=[Ôô?#*ª_x0015_hõ?dwdEÄñ?Q\_x0016_èP´±¿Å_x0008_{_x0001_Z2á?0uñxyð?ÚÚ	7_x000F_Ø?½5¨_x0001__x0003_Ì_x001D_ô?ÿÿÿÿÿÿÿÿ'R_x0017_Ho_x001C_ô?xßbí?_x0002_ª°1_x0010_ö?ÊHHê?ú_x001D__x0015_=xê?´_x0018__´-ä?ÿÿÿÿÿÿÿÿÀùQ=_ú?ñ¯tËéôõ?ÿÿÿÿÿÿÿÿäH_x0016_ÎJñ?4Dû$tõ?ö²4ß¿_x001F_UxÔ,,ª?ÿÿÿÿÿÿÿÿc1r¾©ä÷?*IZ®U_x001D_Ï?XÅY_x001F_%Oç?:_x001A_Ün÷?s%«È;õ?G!@Í¸8ï?q¯*þ_x001F_Õ?¶çg£9Cú?_x000B_g¦£3-Þ?ò|/"Hô?M{rc'î_x0001_@³*Ð÷_x0004_¶¿JU±_x0007_q÷?ÿÿÿÿÿÿÿÿ²°¹å3sí?_x0001__x0004_ºÈ:_x0008_zãõ?ô&amp;ó½´?í?ÿÿÿÿÿÿÿÿ?è_x001E_&gt;U?×#í}Âó?ÿÿÿÿÿÿÿÿóòÛO2ò?a_x0007_¥._x0015_ù?_x0002_ÎÁKü?¾_x0001_Î!_ð?¦;Ñ_x0005_86ö?_x0004_R_x0001_{@mº?áG	Àâë?_x0018_¸àÍHî?áxÃõÄâã?,æûÚ$ä?Â9pÓÁâ?ÄÄ_x000C_c5_x001B_þ?_x000F_®(Àêéñ?Ù¯hj#@ö?«iyÎ¿(_x001C__x0015_«ê?!'Sñílò?\wj.ºüñ?ÿÿÿÿÿÿÿÿ Ì)\t_x0003_@ÞÜ[Úõ¿¿úVî¬£_x0001_@3\._x001F_ì?fiÎü°Oè? o=_x0007_L_x000D_Û?&gt;_x0018_£_x0001__x0003_Ú&lt;ù?_x001F_LZüì?SÔ¹4ÙÅ?ÌxÎ(_x0007_pô?ÿÿÿÿÿÿÿÿKQyZ_x0011_:õ?¦f¤A=_x000E_?_x0017_MÀ[¸ßó?ô_x0004_W?ñ?æ#_x001D_bãø?ËêÔ¯p:÷?óe5ø"­?0Ê|9þä?²IB~ ½ñ?eäû§é?ÿÿÿÿÿÿÿÿ³"ö/¹³¿L/¦rôBô?û"_x001F_Çõú?¢Us_x001A_gù?ÊM_x000B_w_x0007_@°!_x000F_Ó&amp;Ä?ä/ÎCGÐð?Yì$vd"ô?|Ç[â?dw_x001F_ÄÅô?µÉÞ¦V_x0018_²¿ÿÿÿÿÿÿÿÿA_x0004_ùqÜ_x0002_@ù_x0003_ãt/¹ô?g£B¨PË÷?_x0005_^VÕØLê?_x0002__x0003__x0013_í_x0011_o|ý?&amp;a³_x000D_pÝù?ÛpðS_x0008_ö?ò&amp;Vgõ?àZ#_x0014_îü?_x0013_Qû&gt;R"ÿ?ÿÿÿÿÿÿÿÿ'KÀö_x0007_&amp;º?éaÇ§nóæ?iö_x001C__x000D_¶_x0011_ï?¨?ëù?:¥ý_x0014_Êò?]¯w	ÀÍ·¿~®Ýs/Jñ?Ü_x000C_T®	!Å?_x0005_èów'_x001A_ñ?¸_x0002__x0015_,_x0001_ø?_x0002_¤Tø¼æ?îízª_x0004_ó?_x000D_»ÍîYü?*Z+9%ê?OR·_x0004__x001C_òø?a%_x000E_¨¿Ô&gt;_x001A_á£¿_x0017_ãoL1Y_x0001_@_x0005_¶Æ	õ¸ì?ÿÿÿÿÿÿÿÿ_x0016_ër&lt;à¹ú?ÿÿÿÿÿÿÿÿ_x000B_ÿ÷s¿	ö?6øÏÛÔã?x8P_x0002__x0008_½_x000B_î?_x0002_(C+Çðî?¸­I±&lt;æ?ÉJéVÒò?ÖË6å_x0014_ç?*)E'mÄ?IX±5Íeµ?û\²Y-×ê?1Öþå?ìàzCÃ_x0002_ò?Q(¼_x000F_fFø?â?|jRð?N"³ çõ?ÉÉÂU_x0004_Ãò?úÚBýXò?àZÄübÔ?úÕ_x0008_HÉ´ó?Kk_x0014_H&amp;ð? 8-ó³û?ö×Ó_x0010_K_x0003_@îT_x0018_Å_x0017_÷?_x000E_½^ ø_x0001_@ëòÐ_x000D_ý?ÿÿÿÿÿÿÿÿ´éh_x0006_Jh_x0002_@|ÂCÊ&lt;R?Ü_x0005_¥æÝ_x0001_@¦¸IH_x0007_Ç?ùç,õ[á?ÿÿÿÿÿÿÿÿ~?l¹uËï?nkÔöõ?_x0002__x0003_B_x000F_ÊÞ_x0019__x0001_@Àªâ=æ_x001F_Ñ?WØ©&gt;ù?3Qk^ÀUû?ÏtÐ%*è?ÿÿÿÿÿÿÿÿ¹g^lâÿ?_x001C__x0006_Ü¾_x0015_&lt;ò?éÇÀt¬hû?LLÇkRAï?ÿÿÿÿÿÿÿÿv¸W!+­¿U_x0012_DÞZCì?¯ÁæÇ_x0003_»³?z|»e=cø?/*×)_x0017_õ?¼_x001D_¿Å#ê?v¸%_x0010_fé?¦_x0006_µÏÛð?ñx­K_x0012_ó?]B³ö÷?Æó|'^_x0012_°¿ÿÿÿÿÿÿÿÿgÿ!pOý?·É§å54ù?åëö`®ü?@üÕçé?ÿÿÿÿÿÿÿÿkdm_x0004_.ú?k¬_x0006_è_x001E_õ?n6[mø?ÊG_x0003__x0007__x0002_®¿?Mßqæ?ÔU_x0001_I_x001C_q¨¿¬úÉô~µâ?à_x001A_HXïË?Ë³Ð_x001C__x0001_@äVß_x0004_òTá?£Tî-sò?úcQÕúdâ?û_ÎÂÃø?d_x0004_ÁÚz-þ?D_x0006_&amp;÷Üø?wÁß4ß©þ?lly$È_x001A_î?Â	A¿Wë¼?ûUÏuØäí?KT_x0012_þÙì?_x0019__x000E_ö_x001C_Ú¬_x0005_@'¶(æï?c_x000B__x001C_SÌ?ÿÿÿÿÿÿÿÿµ!){u#ð?#5-©1Íð?ÿÿÿÿÿÿÿÿ1¾&gt;è!ú?vØ_x001F__x0010_+¡?÷_x0013_ä^)ó?_x0015_­O_x0018_û?³½)ûÐò?J Wd_x0001_@ÿÿÿÿÿÿÿÿ2ðXåµô?_x0005__x0006_Î¯ª_x0002_B¹¿_x0002__x001D_ö%òô?[ 3úqò?/&amp;ä_x000C_,_x0003_@Ð[£·_x0005_ú?ÿÿÿÿÿÿÿÿ_x000C_ð`8øù?å \	ÿ?Fÿæ?_x0010__x0001_@²ú³©ºÏ?Ã_x0003_al_x0019_&amp;å?_x0004_õ¬Qébç?_x0011_÷xöêíÊ?ÛÎÿ_x0004_¨ì?ÿÿÿÿÿÿÿÿ2«Tò?iu~ìÎ?sê_x0006_¾._x001F_í?_x0018_j`ìZò?ÎC_x0017_Ñ~ðð?_x001F__x0018_»V_x0013_mø?f_x0015_©_x000E_÷?Rg¥sbõé?gD{º_x000E_Ü?àÂ²ïCù?`s~cTò?kHfQ	Ñ?l_x001B_f_x0014_²_x0001_@_x0003_ðÈ!*»é?uÊ_x0007_/["é?ÿÿÿÿÿÿÿÿÇûd_x0002__x0003__x001B_úÒ?ò£ÖN'Oõ?ÁQx¨U¨_x0002_@¦â_x001B_C&amp;?_x0004_=ÿÍtê?T¹iPLòï?R[Ûð÷õ?ÿÿÿÿÿÿÿÿ	H_x001B_lñ÷?øÏËZî?c_x0015_c7Ì/ñ?v§Ý²é_ø?ÿÿÿÿÿÿÿÿ?{àÕÇêê?_x001F_x%×êÃô?ß«9?¬Yð?l®ÿüpÔ?_x0003__x000E__x001D_¶Hÿ?&lt;À.}{Uú?=ëÆí¿_x0001_÷? Ù_x001F_¸,¿1Kj­üß?_x0019_q5hTZõ?.m]J÷?_x0015_E&lt;2¡_x000E__x0001_@Í´V§8sú?ÿÿÿÿÿÿÿÿÈLñ~(Óô?_x0006__x0002_R£ÈÕ_x0002_@ù«Î¡_x0002_@"ê:{­_x0011_ï?:5F®®ô?_x0001__x0002_ÿÿÿÿÿÿÿÿºYYpú?çwâ91ß?M¡ùKö?kR4_x0013_ê÷? 5ôó7\û?W+¼O%Å_x0004_@4aÛ)ûò?\çH°ñ?!û_x000D_v+Mö?q+òìN_x0001_@îkrÌ1Á?Ý:J.¾*_x0004_@QèCÖ?ìó?_x0017_}³pLtÛ?ä|HÊ áã?ÃSNö?WÕÄ}Ç÷?(]¼"â_x0013_ñ?ÎÆ_x0012_?¿y¾_x000E_Wô?ÿÿÿÿÿÿÿÿC_x0004_³_x000D_w[ú?#ld$ø?ÿÿÿÿÿÿÿÿ¡ÀÈàwò?çt_x0018_þ´Fí?¦Î@ã1ê?OP/È? ä_x001E_n½¹ª?õ_x0005_Ø]ë©è?àÙ_x0001__x0003_gpð?Ùï9*wUõ?£²&lt;gv~Ð?zîñíý?TåeØæÎù?ú¸Û$ð?ë8ø[ô_x001F__x0002_@¾ã«_x0018__x0019_ñ?Æ_rä_x001B_+õ?Ò®º¼ÆRó?_x000B_ÿ@ù Ïü?Þò»vñö?3cMðNð?Y²û8ì?tÿ_x0002_TÜ?ÿÿÿÿÿÿÿÿ[`-|úù?à_x0018_÷Ð³¿û?§N2ÿaòí?³'vIDð?_x0001_*_x0013_Å»äø?ÖÖ8_x0013__x0010_Q¡¿Ò#_x0017_ý£¶Ç?Ä;_x0001_]\âú?$\§_x000E_ç9ù?_x0017__x001C_§òSW_x0001_@VUÏ³£ñ÷?ÿÿÿÿÿÿÿÿÝ)é»kú?hJË©ê?þÙ_x000F__x0005_&amp;`ð?/_x0002_&amp;$\¿_x0001__x0002_=&amp;#â_x0003_É?_x0010__x0012_= Skò?ò_x0006_ÝNF_x0014_ð?¼K^R_x0001_¡¿Çíéè´I×?ÿÿÿÿÿÿÿÿi3¾soö?MÞÐdFÁ?r!V_x0017_Õí?2z­N_x0005_ô?É_x0016_ÿ{àºÐ?âô_x0007_µ.!ä?ÿÿÿÿÿÿÿÿ_x0018_ôvÆþ?/NnÌgáð?É$Í§«±¥?ÿÿÿÿÿÿÿÿEý_x0019_Ë_x0008_ð?ö$Ïõ9Ô?UW/Ãß¯?ÿÿÿÿÿÿÿÿÚñ._x0005__x0007_ï?KZ«_A_x0015_ù?Ä%¡rúh_x0001_@k¼ôsþ^ã?_x0013__x000C_È_x0013_Ö??³¯i_x001B_Aó?ÿÿÿÿÿÿÿÿ&amp;_x0017_YrQò?dD.z{Éí?ÿíÃÐ¥ô?Û&amp;Ú _x0001__x0003_a,å?×_x001C_¥BH¤ô?×.¡ç¥Zù?ÄSh}ì·¿ñfè8çu?Që~_x0011_ñ?âGJeÿ?ÿÿÿÿÿÿÿÿOK?Q)ð?ÿÿÿÿÿÿÿÿöaJè¥Ç_x0001_@sú'À,ö?\ÎÒ_x0016_¥¿õàïõ6íñ?ÿÿÿÿÿÿÿÿo[¾´ô?ô_x000D_Ê_x001D__x000C_ª·¿ÿÿÿÿÿÿÿÿLh­?7eð?ÿÿÿÿÿÿÿÿmçþÈÀ_x001B_ó?ÿ_x0010_o_x0003_ .ù?_x0005__x0016_._x0003_º³?læC:nõ?Ò~Ý§üç?Ò7¼&gt;¦õ?ëÝ6Mªõ?ÿÿÿÿÿÿÿÿSÔ­_x000C_I·¿u:Amzÿ?Å_x0002_ù"%ö?_x000B_2ýÜs0÷?_x0001__x0004_ÿÿÿÿÿÿÿÿD_x000B_X`)ò?ïl_x000D_1Væô?0_x001B__x0018_9B_x0006_²?ö½íö_x000B__x001E_ñ?RcÚ·éô?L&lt;,p¿?E-k"ÉGü?_x0011__x0003_¿â­Ò?¼Jw©mû?Î´_x001A_f_x0003_¸Ö?ÿÿÿÿÿÿÿÿMO_x0013_îñãò?Á°!_x0017_÷?ÑÐU#_x0002_Ôï?_x0012_îäHSõ?îß	±_x001E_ù?ÇËGè_x0002_2ñ?óÄ_x000E_¡¿µ	+èynÞ?ü¼6ß?RM »Éú?ÿüÒ&amp;Äò?DÂîî_x001C_~ó?iÝ_x001C_y%eî? bÍ÷ßó?__x000D__x001D_08çü?-º8a·}þ?ÿÿÿÿÿÿÿÿÿÿÿÿÿÿÿÿé Ç~ô?[º_x0006__x0007_¨Sù?ïî9­_x0002_ÿü?Guÿ_x0003___x0002_õ?ïA.¸þ?ÍX"Æï?ÿÿÿÿÿÿÿÿÿÿÿÿÿÿÿÿ¬_x0016_Ã_x0016_Må?ÿÿÿÿÿÿÿÿ¤=HAK_x0002_@|s_x0006_@þÝ×e¦³?ÿÿÿÿÿÿÿÿ«ÌHE3òý?æ_x0005__x0011_íH=è?(K[(÷ú?å"Ï$`w_x0003_@ù¡tå_x0016__x0019_î?_x001F_- ìdÓ?½BÎ_x0002_¿ó?M_x001E__x000F_tçö?ïáë_x0004_X»?ÿÿÿÿÿÿÿÿJäYôè_x001A_ó?òuÊÆKMæ?$_x000E_¥_x0012_é¾?9¯z$"÷?_x0001_´©_x0010_ß?ÁÜ°Åõ?Az&amp;ñûò?._x001E_ DÊ=ó?·Ük[ò_x0004_î?_x0002__x0003_Mçè ôçð?®¾9õ?ÿÿÿÿÿÿÿÿÿÿÿÿÿÿÿÿ_x001D_õäl#÷?/k8ªÿó?u&lt;ÅéÑõ?|{n@U×ý?_x001E_SÜ1_x0011_õ?ï_x0011_ñ7eº¿øÏAÑ«÷?®_Ô¶ì?tXÜ_x0001_=ô?²¢1Ç_x0018_´?»g¯3¾Ñ?º|)*ð?_x0019_0ü7×?ÝÀÂÙ´Ë?ÿÿÿÿÿÿÿÿ&lt;¼2_x0019_°Ýè?ÃTª¡ë_x0004_Á?Î_x000E_ Eó?ÿÿÿÿÿÿÿÿuû"Æ¿(O¿@ÃÍô?2åá¶&gt;nì?«ÒÕQ6Ù?_x0010__x000D_½æ"ò?øh9_x0002_@_x000E_$ö_x001E_ÈÄò?n£})Zù?ÿÿÿÿ_x0002__x0005_ÿÿÿÿg\_x001F_0åâ_x0001_@øã6_x0004_rÒö?^Êv×Ôqñ?_x0010_¾:Ç¥¿Ë[ÒdMÿ?Z¯â³2û?_x0011_Íqn@ö?*j®w8_x0001_@õ¸_x0001__x001F_zù?ßd»V_x001A_ð?_x001A_¯öè_x0019_ã?Oµ_x0017_=î??@õö?_î_x001E_nu¾õ?¬úèË'4²¿Á&amp;ã]#ð?nCé¾1ó?_x0014_áÄ(;Aò?Ó~_x001E_6å?,ª®&amp;êãä?Ijzõ?-»À»9MÍ?_x001A_ÏårÙò?ÿÿÿÿÿÿÿÿÿÿÿÿÿÿÿÿDÎH|ñ_x0008_é?Ò_x0002_N ¡Áò?_x0019_%5Æßðý?´=hÄü_x0003_î?o&gt; t6Dý?«¡äî_x000E_ÓÖ?_x0002__x0006_XÍæ/mm«¿Iþ¾µ_x0005_©?*lZ+_x0017_£?%@"ìÉ?¥røüÚ¤¿Òx|]PDä?ÿÕîLëB ?ÿÿÿÿÿÿÿÿÍ(4kú?hÛÕ¯cñ?ó½.ïGí?,5pGÚ²?#ØÖeUü?_x0011_/Ùùâçú?%å®oÆë?|JÉùåBø?Xº_x0017_-Jiõ?·_x0011__x0004_,ö?]Åò1)_x0019_p¿úU_x001F_ÓWÙ?F_x000C_\ û=¤¿(¶_x0017_¨tá?î_x0012__x0011_|.3_x0003_@ÿÿÿÿÿÿÿÿVh'\4î?_x0005_Å PÆú?/çdÐrN_x0001_@ÿ__x0019_ mú?Ù=§Ã&lt;Ñ?y¬ÐÖô°û?'ô9_x001A_Iþ_x0001_@ ¸_x001B_G_x0002__x0005_jû·¿E=ÓcTð?kZ(Nú?'_x0004_#k¿_x0001_@èÊ°}hÏó?_2åÅóøÊ?7±¥ä©ó?×X_x0012_Fç¥¿ÿÿÿÿÿÿÿÿÐª6F(ßü?ÿÿÿÿÿÿÿÿÿCYkg_x0004_÷?ÿÿÿÿÿÿÿÿp8Ê£ ê?ÿÿÿÿÿÿÿÿVÕ9ÆÑÐ?Î1Qô¤ö?éZe_x0002_/öÊ?áV_x000E_Yq_x000E_÷?_x0017__x0008_Y¡³ñð? #ÿ8þ?ë%ØFF8¿?áz&gt;_x000D_/å?â_x001F__x0010_çñ?7¾óÈcð?;Õ!µëÔÁ?&amp;ÒfAÌ¿?LA8Dà°_x0004_@×qÇ9ò?±%W³vñ?¤ßéx^QÈ?®Ç_x0016__x0003_@_x0006__x0008_3k¨õW¬î?_x0007_ÂäÎÚõ?vÖ¬sWi¦?¢ä*#¾_x0005_@vC!_x0016_þMö?sÔ2L_x0016_¼_x0006_@ÿÿÿÿÿÿÿÿ±Îµ`£¦?Dä×oó?_x0012__x0004_	_x000E__x0002_Ñ?|trR7Mñ?ÿÿÿÿÿÿÿÿÊ_x0001_6o_x0019_¹?ÿÿÿÿÿÿÿÿÿÿÿÿÿÿÿÿÿÿÿÿÿÿÿÿFy7^_x0017_3ë?Î¨¶ä?¢*áÓÑðû?ÿÿÿÿÿÿÿÿ¢4Ôºçó?e\¥_x000B_b{Ó?ý,Ì¡áú½?E_x0003_¹|	uñ?&lt; @ÁËÂÄ?_x0003__x001A_*)oô?ÿÿÿÿÿÿÿÿ6Ú×_x001E__x0016_ú?B&gt;r6"_x001A_?ù_x0016_QÀ³Þú?8{_x0011_|ó?Æ_x001F_,û_x0001__x0002_bì?U©æç¦ù?_x0019_£ßfÉtå?_x0006__x0002_]ì_x0012_ù?£_x0016__x0019_±Ìà?íb_x0018_2Ærô?']þ4_x0005__x0005_@~yÑ£_x0002_jô?=¿Óñ-Ûð?ÚëIUø³ó?µ_x0010_à®pú?_x001F__x001D_S_x0012_çí?ôÄ½Ý[ì?BdprÈ?_x0015_·.Ïx£ð?P¾ß)C·¿_x0019_ÁÔ_x0002_õ?ÿÿÿÿÿÿÿÿ:_x0019_ëMäHð?M_x001D_¡ünò?Þ³ØÅf3í?ÿÿÿÿÿÿÿÿÏ_x0019__	dü?Yk_x001A_àSú?Ë_x0013_°@ií?ÕÚSHmÁ?_x001F_ØdsÁ?0_x0018_?uû?à_x001F_Õtõ?eéÏÙô?_bÐx¥ö?6çé§&gt;½?_x0001__x0003_¦°K_x0016_ï£ð?º¸ÓÏ?ø?ãËá[O©Å?_òX]¯_x0004_@Ôå+­Åû?~_x000F__x0001_¶Í­?&lt;íXÏ¢_x001F_ö? h­ï´'õ?Ò·+ù?)_x0001__x000B_,Mi³¿EþÚð_x001F_¼ú?å_x0004_q±¸Î¿k_x0003_Bµìä?b¼_x0016_¡Mñ?1_x0005_ ýø?Ì_x001A_ô#6ç?ü&gt;¢bíª¿£çV_x0002_i#ô?q&amp;&lt;hS=û?d_x001E_´gå¿$nw¿3+ê?­L0ÙöPù?Ú`Û_x0017_ñ?·Kè:~û?ÿÿÿÿÿÿÿÿK¤Z¸vø?F_x0010_Ùé?î¬&gt;iþ?Ób²Ëû?¬Ä¦_x001D_U ¡?_x0002_&gt;jA¢_x0001_@æ)üÅ_x0002__x0007_æ¹ÿ?_x0005_ ¾_x000B_½ñ?ÿÿÿÿÿÿÿÿ¨2_x0004_áÎ¹?å[%)ì¿Ï?.¯_x0003_¸­ø?_x0002_[ÑZØÝö?C*&amp;z×?M®ðëù?¶ðÍýU¥î?ÿÿÿÿÿÿÿÿ_x0001_¸Ö#JÝæ?}ñæ´®êþ?_x0016_Eåx_x0008_÷?ÿÿÿÿÿÿÿÿf_x0019_v³7ö?Ó¨ayMnõ?èLr©®í?ÿÿÿÿÿÿÿÿñpï)ã¨¿h³¥¾­á?V¼ú_x001D_E'ú?¤_x000C_ÅõDö?ë_x0012_YGý?PT(Âã?_x0006_PÄ!2ù?7nBWE3ô?¤__{Ùõ?Ý+¦iù?_x0005_Õ.×­ü?4kyíeÝ?@gDÏë3Ú?_x0002__x0004_Mµ6ú_x0002_xê?_x001F_§_x000F_Éâ_x0007_ó?ÔT±A*,Å?ßn_x0006__x0004_iêÿ?_x000F_XePÝ_x0002_@YëÎ¹ÓÞ?YsîVÇÂä?¼A&gt;&lt;_x0003_´?L6w	ò?._x0014_"_x001D_ôò?»ck¶!ý?8_x001A_Îe_x001C_Éû?u%VÝ²ï?Ë_x000D_À_x001E_Éµ÷?ÿÿÿÿÿÿÿÿ_x0016_öGÈ]ñ?Å»K®+ôy¿ûuÊ¡l÷?üþt£Y¹?7Ó×¦*ºë?ÿÿÿÿÿÿÿÿn¨_x0005_äáÂ?_x000D__x0015_^Fyý?Ò_x0018_m'9?ñ?0_x0018_K_x001F_»ú?`í¬%zÔè?ÿÿÿÿÿÿÿÿ00_x000B__x0008_:_x0001__x0001_@_x001D_0ò;_x0006_ÌÎ?»}9=ø?*f#ä³}Ë?d;9l_x0005__x0008_Y_x0006_@ÿÿÿÿÿÿÿÿÒÑm°_x0005_ö?_x000E_sTb!.Õ?_x0007_Ka_x000B_Yk÷?¸¢H_x000D_p_x001B_ú?ÿÿÿÿÿÿÿÿ~_x0001_dÈ´äð?j­C_x0004_aæô?ø°_x0005_·æ¥ô?ª¬"Ò¤¿ 2ØþC_x0001_@àÝ´¸_x0019__x0001_@±Þ_x0005_J¿ö?£Ø_x0005_ÔÖ¨s¿ù"9X_x0016_ï?rZ&lt;KùÝ?|&amp;.²~â?8j6&lt;Ò_x0002_ð?_x0019_ _x0002_µöÛ?Hi_x0018_åWö?/ã8+&amp;ï?½?Kx3¹ò?²_x001F_6¹ù_x0005_ç??w_x0015_5è?¼ÑiHÀ¹Û?"TÍEv6ÿ?_x0003__x0017_¯8_x0012_Ã÷?aÊï_x001B_¬Ìð?*³§Ý:à?p&gt;5u½_x0003_@}°ÀÆø@ñ?_x0005__x0007_[ÿ!_x0006_r ?;íÂ£_x0015_hñ? ùØSi_x000D_ü?ØI_x0001__x0017_Ý_x001F_ù?Er*_x0004_¦?ã²_x000C_¬o_x0002_@L_x0014__x0003_´³!ô?¨_x0017_çÏô?_x0005__x0001_zÝä?=óvÏ_x0001_Íò?ÈöÌH&gt;®ö?ùKAú9Ü?ºlq£bý?&gt;÷=º¢¿ÿÿÿÿÿÿÿÿeþ¡_x001A_¨ò?ë	Åõ=Ö_x0005_@Õ:&lt;dé¸¼?^rÍãÈRù?èBæ_x0012_Ð?_x0001_®_x0004_bþñ?_x0004_çâÑ%Iö?¾Q-°£ù?_x0006_N_Ð*_x0014_ê?Çý`ü	É÷?à_x0007_.±®ù?t8ní_x0002_í?¤sd_x001B_Üú?kGÉr¼¨ð?õí tÇ@ó?«Ð×ñC³¿m7çí_x0006__x0007_«ÎÅ?ÿÿÿÿÿÿÿÿ×³_x0014_êNû?oQ_x001A_g±¿ÿÿÿÿÿÿÿÿûÝG_x0003_kð?ÿÿÿÿÿÿÿÿÌµ¢?¹&lt;KGVõå?Óµ½Ék+ò?£_x0004__x0001_k_x0007_Áñ?5dA`-ñ?ÿÿÿÿÿÿÿÿÐ_x0005_Y½¯®È?,_x0013_¢[û?ÔÓÿ¢óó?ÄÄûEù?;¤ã-ùÉç?íDªxÉç?Ôô©Jt$Ò?Êànôn_x0008_¿È®¦ê16ð?sÙ­MÛþ?8X_K_x000E_èø?hYâmü?c Ü{:sõ?ÔcÑÓ´Äö?Ö_x0014_ý§4¯¿ïû­CXLö?P-#eò´ð?­_x0017_í)E#ð?_x000E__x0002_Ý_x001F_¡Åù?_x0001__x0002_ÿÿÿÿÿÿÿÿ.Ç-ò÷ñ?³Ó»òPÐ¿M_x0003_6©´K¡¿ëêÌ_x0016_àrð?ÿÿÿÿÿÿÿÿCE~X[?È_x001E_qr_x0014_¶¿ÿÿÿÿÿÿÿÿH iIÜò?$×,VS`?ÿÿÿÿÿÿÿÿ	¼ïp_x0001_@_x0016_q:"4÷?×(Ùt¦ù?%÷Fèõ?%ÒÇñ_x000C_¬À?ì_x0014_Åôjë?_x0008__x0014__x0006_m_x0002_»?ÿÿÿÿÿÿÿÿÈ_g²íö?"¬Â_x0015_§Ö_x0001_@/ç_x0007_æ_x0013_£¿ói_x0016_ü%ä?ë_x0011_ò½fó?º«~h¬¿Vo¡!ê?_x0012_æ_x0010_¦_x0013_ºó?tM_x0003_«õ?È_x0011_ú¨èÇ?ÿÿÿÿÿÿÿÿÿ¦_x0001__x0005_G²ð?u[ó4ßÍ?_x0015_ÿ_x000B__x0002_8ø?ù_x0006_øá²í?r¾ãà?¿c_x0003_Ë_x0004_¡?¹·_x0012_¾_x0011_på?ÿÿÿÿÿÿÿÿÿÿÿÿÿÿÿÿ_x000F_Ñ÷ìxå?N~óõ_x001A_£?&lt;«a_x0002_é?¨4JS8h÷?¼}ÇCÎ*þ?{U9·gó?d,Þ#y¿ÿÿÿÿÿÿÿÿ´$ëæìËå?ö®ñ^ÏÙ?j&gt;w¬oü?ÿÿÿÿÿÿÿÿ_x0006_µ8ÍÞ?ÐkÄüP®·?.BÐ_x0015_¢;ì?ì_x0016_Ay ¿lä_x0011_gô?_x0013_1év	¯¿èÏÊìÊZ_x0001_@_x0013_ïé_x0002_Þ?'¥JåÈÕ?_x0004_²±0ÂÝä?4S0µHû?_x0001__x0002_=[¡ßdæ?hÍ¿äK÷?¶ý½©Ò.¿Ö_x000B_ÒPó_x0001_ô?5§ø:Ý_x0006_ï?eñM§AAâ? ¥Ã©¿ør]Ã§P_x0001_@ÿÿÿÿÿÿÿÿÿÿÿÿÿÿÿÿ)IÉ9ô?_x0016_l°³_x0005_)à?wH_x000C_Qéý?Ük_x0017_á8$ã?úÌÿéë?rÔEb§/_x0001_@}lÑ_x0003_ü?Ì_x0010_ë³Êñ?_x0012__x0014_U¡¿¾?Ø_üîOÎ?ÿÿÿÿÿÿÿÿnk_x001C_`rÚç?_x0012_Õí0èéÇ?_x0003_#û¨IÉ÷?÷ìVzìäö?Ë_x0012_A_x0007_Êç?R^ÑÂ¿Ñ?Jî_x000F_îCË¿aXÈMÀç?ÿÿÿÿÿÿÿÿÿÿÿÿÿÿÿÿgl	ñ_x0001__x0002_Ýá÷?Ô}Þ_x000F_&gt;ï?ÝáèQ®?£CÕú_x0015_)¸?_x001F_øØBMî?_x000D_9&gt;®k_x000C_ø?ßqòÏ0_x0003_@_x000B_Ó;õ?ò_x0017_üÍfLö?XtÁ&amp;hû?ÿÿÿÿÿÿÿÿÿÿÿÿÿÿÿÿÿÿÿÿÿÿÿÿlA_x0011_¨Ù°?ÿÿÿÿÿÿÿÿÿÿÿÿÿÿÿÿÿÿÿÿÿÿÿÿìÎ+_x001E_Ç	ð?ÿÿÿÿÿÿÿÿÑ?ç¹µ¿4_x001F_¿3ÄÓû?_æN_x000C_Gù?6lÊGõö?ÿÿÿÿÿÿÿÿ-_x001B__x001C_øÜ¥_x0001_@_x0007_¾¢ÑTú?_x0001_ï	î° ?_x0006_&lt;M'_x000D_ù?ß_x0018_L#Þ?|_x0019__x0013_Ð7¥ø?¥m"/î?½¿/3ìËò?</t>
  </si>
  <si>
    <t>32bfa1069b1935eaeb3e147039e7a99c_x0002__x0005_Ì ëMöxñ?­îÈºÐ_x0012_ð?}_x0003_KåÕ¦_x0001_@íOðN+Ôú?_x0015_mÛHÒ_x0019_ã?@¡ÞQø?¿Î.ÅpTó?ÿÿÿÿÿÿÿÿ_x001E_ê°NËøæ?ýä7'_x000C_û?ÿÿÿÿÿÿÿÿ2gâ*æ?ÿÿÿÿÿÿÿÿxäèA8ßÞ?8_x0010_ÁV_x0008_á?JÐÀFÓò?ÿÿÿÿÿÿÿÿ¯Õ_x0014__x0004_T_x0017_ú? _x0010_VÓ:4à?_x000F_n¨¬ØZ¸?sI®ihõ±¿æñÓøTõ?ùsà[=^ü?Ð.¬Ïõú?_x001F_â;Å_x0012_q?S_x0001_¡`Õç?¢ ô¡·»?Ce:t_x001D_þ?Uñ»ï+©ÿ?tHg#ìû?:,áwK_ú?ÿÿÿÿ_x0003__x0006_ÿÿÿÿÑ_x0013_&lt;X_x001E_ï?r©GïËoý?ÿÿÿÿÿÿÿÿÿÿÿÿÿÿÿÿÙ$_x001F_rnÞÿ?¾º]I_x000E_ñ?2ð_x0011__x0013__x0004_ê?}ÏüJÀ×?í_x0015_rkü?¬þÿ?_x0010_%æ_x0006_¼Äþ?a¯`Þ4©ó?úÓ_x000D__x0015_Ñý±?ÿÿÿÿÿÿÿÿÿÿÿÿÿÿÿÿº1ÛîÖô_x0007_@µ.·OWÉ÷?o¹_x0013_Î?ÿÿÿÿÿÿÿÿÿÔÓ8]~Ô??_x0012__x0002_åÎë?Uäcxõ?F¹_x0001_D2µ?_x0005_­_x0005_í]ñ?úÿ/=ö?lã93"Oµ?_x001E_yÌ?A¨ò?×/!&amp;_x0002_ò?¥öb²^û?ÿÿÿÿÿÿÿÿ_x0006_ÐE²?ûù?_x0001__x0002_	$â 3åü?Á&gt;i¼¾þ?tùf6Ñ°å?énÿsMÕ?á2ê_x0004_D_x0003_@Ý1¹_x000E_Hú?_x0011_Á,Üö#û?ÿÿÿÿÿÿÿÿÍöñÓXó?¿÷êêS´?_x001F_ó7Â_x0002_¡÷?S]±þRô?_x0012_@_x0005_EI³á?X·r¥_x0008_ô?æU«oH[ñ?XÌKãwyé?Ô	Ög7h?÷º«h_x0014_	û?ÃÝznÅfû?_x0004_r_x0001__x0011_¡_x0005_@âê_x0014_Xð?ÿÿÿÿÿÿÿÿGøÍ_x000C_à_x0017_ô?çÈ&lt;ð?à!gÙñ?cÇª_x0001_Ý¢_x0001_@ÿÿÿÿÿÿÿÿ|1ßÎ_x000E_¦ê? _x0004_MÚ-½?0_x000B_Ë»¡÷?öb2åèiø?ÿÿÿÿ_x0001__x0003_ÿÿÿÿÖCáßró?s^Í÷?):_x001A_±Í_x0004_ÿ?_x0012__x0017_îïò?f0¢_x0011_©ô?\î¦ôâ¤÷?c'¿ô¼$ñ?â_x0002_COe°¿ed¾Ùª?m»_x0005_Ò¿ÒË?ØÇæ¹ñ?¿@1áÐe÷?@_x001C_MT õ?½½Gà¡ó?y¬ë	´_x001D_û?/§u±ílñ?_x001C_¸öwïÁê?æ_x000D_z±ÄÊô?	¥Ýx½Jj¿mÕ¯õ^ªÒ?/â_x0005_éòÓò?ÿÿÿÿÿÿÿÿ¢½è\û?áÅO_x0014_1×þ?8¢Õáñ?ÿÿÿÿÿÿÿÿÇö&amp;_x000C_ ?W82È_x0016_ö?#ôÑÙ¬Xá?%_x0003_Ú8_x0002_Áè?«¤¨«I^Ô?_x0003__x0006_	¦Ã§iþ?B?çèïú?×¦zsßð?uyGJõ?©þ_x0005_zz_x0002_@~¾üÿ_x0014_ñ?úËá¢à¿Bÿ£=øâ?óTï¾ßçó?_x0017_¤(ûLý¿áw	_x0017_O%ý?IÜð¯¬_x0001_@6_x0014_l©_x000D_èä?_x0002_ö_x001D_=_x0001_Ñ?_x0007_´©=_x0019_õ?Z:«0`)?ÿÿÿÿÿÿÿÿ7ð_x0014_ý?(1®_x0004_ï¯ú?D_x0008_ñÒ_x000E_ô?ÝðYÛcQû?~_x0014_%c]ø?_x0015_Üî_x0014_1ò?_x0004_Ï_x0013__x001A_3å?ÿÿÿÿÿÿÿÿ@ÿ0k¨aõ?1hÃÇè?h_x0005_O_x0015__x0013_é?^µbâ«ù?%Ö_x0006_SFû?ØvÃäülô?a÷3T_x0001__x0002_¨C¾?âbQÝ~ü?Ù¼_x001F_qp?}c×~e¿ÿÿÿÿÿÿÿÿHT^B_x000E_?_x001C__x0005_µ,_x001F_ø?_x0014_Ëäô?Ò_x0001_.Íô?ÿÿÿÿÿÿÿÿ\Î_x0007_&lt;Wñ?_x0004_¥Z,_½?_x0018_è[&lt;`ký?È÷_x000E_¬æï?(U¿_x001A__x0001_µ÷?Lú_x0015_Àê1¯¿Yxäx¾Ì?äzöÉ»¦ð?)¥_x000E_Qïð?L×,?3_x0012_ð?þ_x0019_©ù_x0001_@!öÕ)_x000C_Ïù?¿_x0008_v:_x0013_3 ¿upðdô?ÿÿÿÿÿÿÿÿÐì7¹;(¢¿J_x000E_×´*Mî?ÿÿÿÿÿÿÿÿcº5î'ôö?O¾µ2çIÀ?|_x0003__x000C_ô§ò?\_x001E_½)âN÷?_x0001__x0002_ÿÿÿÿÿÿÿÿ¤5 ¤PÝ?³ù_x0005_JwÍô?ç»ËbAÂ??·Mÿ=å?ÙÊ_x0010__x000D_dö?ÖÁ_x0013_Kµø?ÿÿÿÿÿÿÿÿdÔ¨ÌÃì?ÿÿÿÿÿÿÿÿn¿».¹ñ?_x001F_ÕÄX0Vñ?È_x0005_{®¸ðñ?_x0004_Eòöv_x0001_ï?vUA_x001E__x0014_]?{¦¿zCáù?$VöÏ¾_x0003_é?ÿÿÿÿÿÿÿÿoÎ´{ÜYö?_x001F__x001A_×BÝÊø?±o_x0013_$¯çñ?Cþ®´º¿RçÎù?èsC·õÁ_x0001_@o_x0015_Æßï_x0008_ô?.­ëê_ò?ÄôPW_x0002_òú?ÿÿÿÿÿÿÿÿÍ_x0005_ð&gt;õ?dý9_x0010_û?_x0018_T¸ßÇñ?#¢e_x0004__x0005_òoÛ?_x0004_&gt;+_x001A_EÜð?õý_x0008_MóÄÿ?/Üæs7ëª?ÿÿÿÿÿÿÿÿ¿_x0002_Ô­3Êù?Õ_x0008_&amp;p_x0001_G÷?_x001A_rw,ä?ÿÿÿÿÿÿÿÿh_x000C__x001B_pmI_x0003_@¢ì&amp;mµí?ÿÿÿÿÿÿÿÿ¿ÕêEoòÞ?ÿÿÿÿÿÿÿÿ,~jèË?¢r²_x000C_5û?àìnö?¾C_x001B__x000E_=_ÿ?XP:L6ý÷?j°	Ñ_x0015__x0005_õ?ÿÿÿÿÿÿÿÿÃ½üêÈô?E³áDyíù?5ÓcÞ_x0002_,Ù?ÿÿÿÿÿÿÿÿ~|I	ßó?_x0018_å_x0014_ÄQ_x001C_ø?6_x0004__x0015_ÞqÉð?9ñÒb&gt;ð?_x000F_B[`ö?Oüç}¸¨ë?Kk°3_x001F_î?_x0002__x0003_ñWmÐWþð?AÎÉ+ìô?ÿÿÿÿÿÿÿÿ_x0016__x001F_¨H#²¿Åñç¾lú?_x001C_@_x001E__x0007_Åýò?T=ã§9¥?~_x0013__x001D_ÿSû?jkÁ_x001D_Ý;ä?BïÄ_x000C_û?¥åâ:ïû?_x0008__x000C_dßø?_x000D_²¸N¸«ï?8|ëec÷?|}´íìû?¶d[æÿ?¬Ë_x000B_¼µö?ÿÿÿÿÿÿÿÿÿÿÿÿÿÿÿÿ¢æ§_x0011_r_x0001_@­æày`$÷?_x0013_®D;N ò?cì°_x001A_Àêý?RáÜM(ô?=_x0010_Çu¥îq¿ø_x0014_;¹w_x000B_õ?è"_x0015_{wù?º`Q'_x0017_ñö?_x000B_]alNvÏ?ßpZýA_x0001_@êâì%ºª¿ÕÀÍ0_x0001_	X¿ò?ÁÁMå#c­¿²?;#_x0003_½ï?Ç£@­_x0013_Ê?_x0019_:Ë=äô?{ºBGy¶?_ÕHÒ_x001E_Í÷?_x0019_m¢_x000F__x0019_ð?´aP £_x0006_è?±G¬¼êú?2zX_x0004_y¥£¿¢,®_x0008_Bò?}4C¡_x000B_ª?¬è_x0002_A0Sê?4!¦_x0012_WAø?5E.:K?m8_x001C_	_x000C_ú?@é¼Û|&lt;ü?Ó&gt;K&amp;sø?_x0015_»¢_x0018_Î?¤¡_x001B_ò_x0005_!ø?S(Î¡Xþ?_x001A_¡QÓ1~÷?ªAÌ@6ú?àÊí­(Fü?ERnÈò?FÐöwMË?_x0015_åqê_x000D_¨ò?j_x0007_	Êcþ?´ù^=4Iò?ÿÿÿÿÿÿÿÿ&lt;»ï-Zú?_x0002__x0003_á;Ëß=_x0008_ó?ÿÿÿÿÿÿÿÿÚo1n*ß_x0002_@õó\l=Â?-xö?w+\rß!ù?_x0006_xGðìê?m§¿_x0019__x000F_ô?B_x001F__x0011_î_x0001_@XsÄJSJ¤?ý^Ç-_x0002_@ÿÿÿÿÿÿÿÿÉÉÞ3^{ø?îz_x000C_WÐÞ?'_x000B_ÍEÛÿ?b¼EØû?ýá ^L÷?!d§&amp;Óï¤¿&amp;.§_x0014_ä?Íà_x0007_juô?8rÿ:¹ð?õ+í+ö_x0011_¤¿_x000F_	ïi¼?f_x0003_JäÝ?ÿÿÿÿÿÿÿÿêQG_x0008_¬å?´_x0008_U¨Cëñ?b\Iî,|ë?}|Ñ__x0004_ì?j_x001E_ÞÄ3_x0016_ò?÷Í²ô_x0016_ë?ÿÿÿÿ_x0001__x0003_ÿÿÿÿ3ñÓYFò?_x0002_ S²ßö?dÇÉwpñ?%7ç·­ñ?§´@±?éÁz®rdõ?a_x0019_ÏþRBô?^±òxiãõ?!zâó4CÍ?+Îí_x000B_¸ò?³_x0005_zS_x0006_«ñ?ß¿g-Rî?'Ê m_x001E_Áý?6ud_x0018_ñü?ÿÿÿÿÿÿÿÿü_x000B_å@h¤û?±N4àëó?®fHÉæ_x0002_@Gl¬·´û?_x000D_é+e_x001F_G?SªzÕÙòÌ?ÿÿÿÿÿÿÿÿQ_x0003_¦_x0007_v ?_x0005_¿w_x0003_è?ÿÿÿÿÿÿÿÿÿÿÿÿÿÿÿÿµâz8Àá?%¡!=Iºù?!Wï'ÒFò?ÿÿÿÿÿÿÿÿ)8F¡þÙ¨¿_x0001__x0005_©qw_x000C_lió?üt`ÿr4û?]&lt;öÏð?_x0011_v ¸;Åö?à"NRó?]î_x0003_wñQú?ÿÿÿÿÿÿÿÿ°_x0008__x001A_ÄÙ_x000E_õ?û¯#®_x0018__x0001_@[Eødnú?ÈÅqþFå?òA©&lt;á)ñ?_x0012_5V_x0013_ô?_x0016_«ÿ7£æ?ß_x0001_]Òø?ô_x0003_ÎéÒµ¿lÉO=èõ?Z8«HIÝ?®r±2_x0004__x0014_¬?¯ò\G½bè?ÿÿÿÿÿÿÿÿðp_x0018__x0017_aêé?åÙ¯(Ûÿ_x0003_@ðñø?|7ó?ãú%¼?Å[Á_x0004_!ò?_x0002_@É%áð?3g¬º§îë?aÐw1¨Ãò?ñ½Jº0å¿_x000F_bügV¬õ?ÿÿÿÿ_x0003__x0006_ÿÿÿÿ£TÂMw_x0002_@Ê®Ç$_x0011_Ì?ÿÿÿÿÿÿÿÿVÃZí?n8ðe½÷ü?,ö#B3w_x0002_@ÿÿÿÿÿÿÿÿM_x0014__x001B_½5$ô?â_x001E_ÁOEù©?ÿÿÿÿÿÿÿÿÿÿÿÿÿÿÿÿ÷«)Ìñ?¼ÇúÁý?²LÎ=_x001D_ú?u_x0014_J¤I¸?øió¢ps_x0001_@&amp;$õR®÷?½Óç@Xó?Ù½&lt;_x001A__x000C__x0013_û?à¤úmüæ~¿_x000B_iû_x001B_Sæ?_x0014_¤ _x0016_"ûñ??Rczõ?Ó8Wu_x0001_ø?ß_x0018_q	(ñ?RN¬fÕ_x0011_ñ?¶@ê|·Åç?	R`Ûíç? Á7xú÷?_x0004__x001A_bTj_x0002_÷?O_x0005_DÀ?_x0006__x0007_ÿv2Y¥â?Óc_x000B_~«¿ÃE!¢Ê?vØOkP_x0017__x0001_@ â_x001B_Þg¡¿åKY=WÈþ?wÚa¡³\ü?ßu_x001B_&gt;¦Ð ¿¾f.ÐÑoê?_x001E_Í0C&amp;_x0004_@üMØæ×ø?ÿÿÿÿÿÿÿÿ¼P_x0015__x0002_@è­+1ñ?î_x0002_Õ¤÷?þ,_x001A_í¬«ô?ÎøÉj_x0006_@ÿÿÿÿÿÿÿÿmÑ1ñZ%ù?\y_x0005_ñ?jKHóð?G ì_x0003_£?P_x001B_ÆëT6ï?¬Îu!âÁ?qmwÜ_x001F_ê?ålj_ÔÞ?ÿÿÿÿÿÿÿÿÿÿÿÿÿÿÿÿ9©©gÅñ?ÿÿÿÿÿÿÿÿßì_á?µÈzC_x0002__x0004__x001B_Ú¤?Duç,òÒÜ?}ÅDÄ"ò?qìGØqü?P*©N_x001D_¯?¶¼wgµj?@^y¹þ3ó?·N²Dâ?Ç}ä_x0003_å_x0001_@5_x0006_¤2¯ñ?_x001D_R×{[þ?Tÿ'¸JÊø?`¯n_x001F_ç®?Yi_x0015_aÂä?bJòN)Xó?_x000F_5Éþ)|ñ?-qnãûó?ËØY?Å?wÒé&lt;f_x0001_@ÿÿÿÿÿÿÿÿHLõa1.ê?j'I]_x0008_/°¿ßkB¾Üé?ÿÿÿÿÿÿÿÿÿÿÿÿÿÿÿÿU_x000C_	ÓTmÈ?ÿÿÿÿÿÿÿÿøf!ö°_x0002_@_x0014_æGÌö?S_x000E_Õò_x0016_þ?H _x000B_Kh_x0002_@Z¿ÊYâ´ñ?_x0003__x0004__x0015_ªIÒ¾­?ÿÿÿÿÿÿÿÿî_x0011_ _x0012__'ï?_x001C_©ÿ0Kø?ÿÿÿÿÿÿÿÿt]½è¢?ÿÿÿÿÿÿÿÿBÏ%x/_x0001_û?ÿÿÿÿÿÿÿÿù%à4x?z¿ü(7X(ô?Í%XÆçñ?ÿ_x0019_ós÷?ÿÿÿÿÿÿÿÿkÌBÀ×û?v_x0006_»k¿ÿÿÿÿÿÿÿÿÿÿÿÿÿÿÿÿÿÿÿÿÿÿÿÿl+&amp;Qñ?Ê _x0002__x0018_ÓPè?ã¢,ñë?÷tØ_x0014__x0019_[¿_x001B_µYf¸_x0016_û?YeÂ_x0004_²=ø?ìx²~_x0019_´?[³ºjàô?'TÂFL¦?\-Î%-så?wqZiCÅ?ûg_x0007_Øè[í?Ö_x0010_â_x0003__x0007_ÜYð?_x0015_¸[{ö?Be_x0018_Gü?ÛATZÛ	í?a¡v)Àãñ?V_x0011_ãvö?ÿÿÿÿÿÿÿÿVÙ-_x0004_Z§²?H_x000D_aíë_x0011__x0002_@¿)(·ÜVæ?ºL r_x001F_ûë?	Çe£Fþ?_x000F_íêÊ_x0016_ù?i_x000F__x001C_îÑï?)öì÷? F¦ØJ*¿{_x000B_nÌ¬_x001A_å?å_x0012_ö|»lê?_x0007_&lt;_x0017_-QÏå?¡Þß_x0006_gë?ºv}5_x001B_Îö?F¼ª_x0016_Ì?ùkG6«Ãù?#V:w_x0003_@Ð_x0012_ô?µl½ó?à_x0001_ÌôÚñ?1K_x0018_N&gt;_x0005_@é{ø÷v÷?üÉ¼MÔ_x001B_õ?ÐÐ.»&amp;ø?ÿÿÿÿÿÿÿÿ_x0002__x000C_h	ß^Ù_x0006_ß?ý¾¶3ö?+éÚ*_x0010__x000C_û?ÿÿÿÿÿÿÿÿ¤ãÇ%çó?_x0011_8 Ï÷?Ó$+¥ö_x0007__x0001_@ÿÿÿÿÿÿÿÿH'â_x0019_E¨ç?YlÈ_x001D_Ï¢¿ÿ_x001A__x000B_ô_x0018_ý?_x0015_Î«é,ãæ?g	5_x000D__x0005_2é?ÿÿÿÿÿÿÿÿ+x­GG±¿Ò§@ëB°ý?6ÔE¸Ù/÷?vôC=ð?X'_x0008_©æåï?-J~èÎ_x0004_ð?4_x0002_DÚ·ô?:_x000E_RÈö?Kê_x001A_Øâ_x000D_Ï?b¬$Ý9§_x0001_@w2óª®ð?ÿÿÿÿÿÿÿÿêèæyq?_x000C_.O]ÚÕì?óÄuú¨÷?ú_x000B_ :_x001B_ç?¬aú¼lÏ?µ_x0003_[_x0002__x0003_÷3µ¿ÑûÁÐó?ÿÿÿÿÿÿÿÿ_x000B_QÿÒáRÀ?ÿ"þ÷·ô?´Xp_x0012_¯y?1)FDø?ÄºRÎÁÉ»?0Ù]Fµ÷?_x0010__x0011_±ÉÂ÷?Kâµ_x0010_Cdä?³:Z_x000C__x0007__x0008_ö?I0O\_x0001_ò?UC±_x000C__x0017_ïò?ðú,Tì×Á?üÏjþì¦ö?æ´.DÌ?ào@_x0006_ô?æÛ*5«_x000F_Ú?`&gt;õ%À_x0006_ê?Mçqf¢ù?¡v¨$?ÙË?Ìåz_x0013_{_x0014_ò?_x000E_¨:6¯ö?ëFéúÇð?iÏF+)#ô?¬T0,ùþ?_x0006_7­o]ý?_x001F_fwo7_x0001_@_x001F_QúpÛÇ?ßÃò¶'ä?ÜwWò_x0004_¦ó?_x0001__x0003__x0004_ÀñÒÍÑý?mÑúrÃú?_x0001_ã~/Ô^÷?2()_x0015__x001E_Ë?öÃç_x001D_²÷?é_x001E_bPhþð?ÿÿÿÿÿÿÿÿ&amp;Á_x000D_Ð þ?ýJ_%kà?Ù_x000D__x000B_t]Âú?ÿÿÿÿÿÿÿÿ_x0002_h»_x001B_Ú®è?éÆ¬!»vÏ?zºÚQå²?÷+-Cr õ?li¶n_x0011_É­?Y;È§åì´¿ÿÿÿÿÿÿÿÿÿÿÿÿÿÿÿÿò@ù-(£?_x0010_xhÖb/à?_x0016_\_x0001_ù_x0008_ó?sÎ0 ôlõ?:fHMa_x0001_@v_x0010_é#1³ý?ÿÿÿÿÿÿÿÿús~9mZú?_x000B_ãÞ_x000F_æì?(Y7¦IÊ?;_x0018_³¦_x000D_æ?G¯ý¿ê?_x001F_yÐ_x0007__x0008_Á§ú?_x001A_ÓÌóÁ¦ú?¶wñÕ_x001F_§°?émö­û?ãã_x0006_Bwóë?_x000E_3_x0006__x0007_ü?79Çä#_x0014_°?ÅÅ¯½_x0002_;÷?_x0003__x0004_×Pz»?%²	I÷?a_x001C__x000F_v&amp;ü?_x001C_g`tldí?ÿÿÿÿÿÿÿÿï[S4àõ?¼Þéè´ò?ÿÿÿÿÿÿÿÿQ)òÿ_x001C_ë¿ÈBø-ß÷?Â_x0010_Ök_x0005_´¿ÿÿÿÿÿÿÿÿBklÜ6G_x0001_@¨DqRjí?f~,rð?÷·éC$'ð?ñ&amp;ù_x0014_ã?ÀÞk½Ôpô?e"%÷NÖ?ÿÿÿÿÿÿÿÿÿÿÿÿÿÿÿÿG04Z;ï?_x0001_n!Dl ù?V«±å_x0003_ò?_x0001__x0002__x0019_Õ9ct÷?¿Q¬{_x0006_%®¿¾¸¡âÞë?¤â³Ûpã¿%;È_x0018_å?ÿÿÿÿÿÿÿÿJc:ÂÁñ?_x0002_TãÎMó?ï¯è­ ò?ÿâ¹3¸?_x0006_Åì;/0ÿ?i^å_x001D_æå?:l_x0018__x000F_Ñõ?¿_x000F_%_x0013_ñ?ÿÿÿÿÿÿÿÿ_x001F_"çp×ó?°	ÔYè?vj1éWô?ô_x001A_SFøõ?9_wôüý?1Ö_x000F_¼ï?_x0015_?½'4ñ?ÿÿÿÿÿÿÿÿ#\½Sý?rÚRé8ë?ÿÿÿÿÿÿÿÿÓocâ_x000E_þ?õKe|ïê?y0+'¨íò?Pl_x0005_µð?ÑCâæ»ãá?ºV_x000B_Ý_x0002__x0003_\_x0002_@èCg_x0018_å£ô?ð_x0011__x001F_dî?ï_x0001_ÂÙ¾Lþ?QÄÒt'°¿r¦h0ÿàò?ÿÿÿÿÿÿÿÿ&lt;s«×î?Ö_x0004_`_x001C_£­?_x0008__x001A_!î_x0007_%Ð?X¼W§Qâû?1_x0004_%*d_x0019_û?ÿÿÿÿÿÿÿÿÞP*áõ?$©©ûñ?Í²¿Ý2è?ÿÿÿÿÿÿÿÿ_x0015_S1Ießä?e¥_x0007_÷gÁ?JwàË1_x000C_ð?_x0015_¹_x000F_ÇÈô?)õ&gt;_x0011_J²ñ?Ä0j¸DÌÇ?&amp;ZÆlcè?§ä«àU:ß?g¯¾Íð?S5ÔQ»gò?DDÆµ!æ?_x0006_pÔ¬Y_x0016_ñ?¤Çë_x0002__x0019_ë?Pc_x0015__j_x0019_ü?øT-¨{ú?_x0001__x0004_ÿÿÿÿÿÿÿÿ~ø?ù¥_x0006_vç9é?"ÿ_x000C_o®?è?ëz_x0005_vj?o2_x0003_Ùýû?õ"s_x001B_Óø?ùK1«ë®?ÿÿÿÿÿÿÿÿÿÿÿÿÿÿÿÿ@e_x0013__x0007_:¹?_x0014__x000B_$ªwCÛ?\Z/ÂFO_x0001_@g&gt;×1Hú?ÿÿÿÿÿÿÿÿF°¬_x0003__x0004__x0017_÷?ÃÀ¤nfÍû?È¯gÂvé?ÿÿÿÿÿÿÿÿþr-QÀ?ÿÿÿÿÿÿÿÿ¢»þ¶½ý?_x0019_Ç{èEíú?¿ÿ_x0007_BT±¿_x0002_{UÂ_x001E_Õ?ÿÿÿÿÿÿÿÿê_x0019_ÏHí=ø?ÿÿÿÿÿÿÿÿèÍ_x0013_®â_x0002__x0001_@LaÙù;Ió?»TÜ\Dþô?´_x0004__x0002__x0004_ÉÌ©?_ßÖO_x000D_Ä£?ÞÆÇq[ìñ?õFñ0~_x0006_ä?ÿÿÿÿÿÿÿÿÈ@@Íô_x0014_ã?z_x0003_Æ¼÷?Q^¨^Ç®¿BÐ_x000B_C,ô?ÿÿÿÿÿÿÿÿæâóáù?W_x000E__x0017_Ã0ó?_x0013_hUÍZ_x0003__x0001_@ÿÿÿÿÿÿÿÿë¡Ò¬yì?ÿÿÿÿÿÿÿÿ_x001C_ï_x0007_ì ò?ÿÿÿÿÿÿÿÿÚ_x0001_ßõøõ?ÿÿÿÿÿÿÿÿEr,Wø?_x0008_#£üîø?~_x0014__x001D_´Ò_x0014_æ?ªVL]L¾_x0002_@ÿÿÿÿÿÿÿÿ÷x6$/_x0001_÷?_x0002_Ó¯c_x0003_©?´Ã_x0007_wXÿ?Î%lL«Oô?ÿÿÿÿÿÿÿÿ_x0004_ü{_x000E_Í_x0019_è?æÀ^¹|\ó?_x0001__x0002__x0011_$T¼feÂ?O&amp;L_x000D_±â¿9nÚDÔ*ì?cÈö_x001D__x0012__x0001_@¢9tæ_x001F_û?_x000B_ Poì¿_x0019_ÿúÂññ?=I¢å³¤ö?_x0007_&gt;q¿Tû?©O^~.ý÷?QÏ:Ö_x0003_@R«ì_x0004_êÛË?«YoÍÅ_x0013_ü?Rz|Æ,_x001C_§¿_x000C_ýÕS_x0016_÷?_x0002_Rþ²8Lð?«_x000C_µuW_x001C_ø?ÿÿÿÿÿÿÿÿhÇ³Ï_Mñ?ÿÿÿÿÿÿÿÿ_x0019_Ó-)gþ?§ð¤L.ò?½tgÞú½?ZÑ_x0016_«¸¿_x001E_qoóØ3÷?ÿÿÿÿÿÿÿÿÿÿÿÿÿÿÿÿÒØ÷Ýè|÷?~ Ò_x0002__x0002_Ký?X¬ïãÇô?ãY_x0006_ü?#õ?vöM _x0002__x0003__x000F_°ñ?_x000C_?r_x0017_éõ?Äsò\õ? B-h¾ë?éd2Vâ£ï?ÿÿÿÿÿÿÿÿ_x0006_¨Ax_x000C_õ?ÿÿÿÿÿÿÿÿÿÿÿÿÿÿÿÿ_x0011_3fÎÕRé?ÿÿÿÿÿÿÿÿmêV@'ë?h!/?r_x0001_@¹6%_x001A_§?¿(=_x000B_Oµþ?¼B²!Äú?9¡]i½ù?ê£À&gt;Cû?PL±©_x0018_÷?½_x0017__x0001_J|Ðç?ÿÿÿÿÿÿÿÿ$«¦ðÏù?µ_x0019_D¬¿wx?äwvþ?ÌªÝ{åø?Ðò2ÚAÐ?ÿÿÿÿÿÿÿÿË'JÙö?ÿÿÿÿÿÿÿÿBù ï_x0005__x0003_ç?«»µü?_x0013_1Þ&lt;"ð?_x0003__x0006_Ø/c_x0001_@ÿÿÿÿÿÿÿÿÀ»ÿ$Ûú?ÿÿÿÿÿÿÿÿ_x0017__x0013__x000C_ç _x0001_@/þAP_x001C_?hÚK~F_x001E_Ñ?H4_x0005_ýò¿·~7¾Ã÷?aZ#êé=ú?_x0004_p	¸Ýù?Íq4ú?ÿÿÿÿÿÿÿÿúú®øXñï?_x0017_Î_x0002_Ê±:§?úÑüì5õ?]®Â-Ûå?ÿÿÿÿÿÿÿÿÿÿÿÿÿÿÿÿã6½9û?_x0016_u_x000E_Ôâ·æ?_x000C_F_x0007_5Ý²ô?¸r&amp;®Ró?_x0007_BW}!ý?_¸_Á`ø?_x0007_râ_x0019_5¾ó?MÕà&amp;_x0010_òî?ºLít_x0016_Úû?ÈõPßÐû?ÿÿÿÿÿÿÿÿô64óþª¿µ_x0014_Û_x0002__x0004_3Uö?ã_x0018_oVÑø?0_x0006__x001F_LN Ù?ÿÿÿÿÿÿÿÿÿÿÿÿÿÿÿÿíç¬Kk_x0010_å?ÐU^Û`ù?ÿÿÿÿÿÿÿÿÀ.8Öé?Ø½%éd_x0001_@ÿÿÿÿÿÿÿÿq­_x000D_8õ?Ö_x0015_*Ôë?X§\G¿_x0001_@_x0016_¿å_x0018_rGõ?´º_x0012_¯÷?Õgaü-Sô?ÜøÏçdï?&gt;»wÿB¨¿û"î*_x001F_ñ?a-1ÌS_x0003_²¿ê5ñcMÿ?9d_x0005_eø?4ØâÑÃô?ÿÿÿÿÿÿÿÿ½*_x001E_@Oãð?î+_x001A__x0014_6é²¿y:_x0003_®Zô?_x001C_ý2ðú?ìÎ_x0002_Ñ_x0005_D_x0002_@k\Áy_?õÍç|·Þé?_x0002__x0003_ÿÿÿÿÿÿÿÿº¶_x0017_2_x0001_@ÿÿÿÿÿÿÿÿömX¹öþ?_x000F_jù¦¿;ÚméËü?ÿÿÿÿÿÿÿÿ¡iD_x001D_ÃÛ?_x001E_ô¯?°¿¡þ_x0008_ÌÚ_x000F_ù?²õµ7ÂÀ?A/ÿ$ä?w{;Äý÷?_x0016_=ª_x0018_¼¥¿þzÊz_x0001_åø?ÿÿÿÿÿÿÿÿg6Ê­Çó?ú @VuÐü?©mZrÞø ?_x0013_à»_x000D_­ý?ÇWÀuø?ÿÿÿÿÿÿÿÿÿÿÿÿÿÿÿÿtâê_x000D_Þ÷?XÍ{$´ã?±ä©_x0004_l%í?$W£¨?ô_x0003_"ÁÌ)Ø?_x0007_;É¬µë?Ó_x000F_Ãá_x000B_Òõ?_x000B__}\©§¿ñ]l_x0006__x0001__x0003_u_x0007_ÿ?Ç!ml&gt;ìò?ÿ:K_x0013_¿÷ê?OÖ_x001C_[bñ?w_¥_x001F_ñí?_x000F_¤_x001E_hi?ø?îªþÙ:6Î?ÿÿÿÿÿÿÿÿ¸×	!¢¿_x000D_D¯Xëû?ý_x0001_âÅFzæ?Df_0_x0001_dí?_x0001_]¹ÌÅRà?ì_x000C__x0014_µTâ?ÞhäÊ(Ë?ÏìÿI¸¿Owé2ß?ýVÅ_x0006_ä÷?!/²Üò?£O`_x0018_£sç?_x0011_¶8Ýº[à?_x0019_*¹ësxà?Ûþ_x0011_±Àâð?ÊA_x0002_Á¡Æñ?¿3_x0001_¢ãý?;ßiÓ:õ?_x0017_Ò_x0002_7ñ?_x001C_}A_x000D_&lt;ð?ã_x001F_£_x0004_ô÷?+¡-Ñù?Y&amp;^_x0014__x0012_¥é?ÿÿÿÿÿÿÿÿ_x0004__x0008_qñÚ?	_x0019_I_x001B_\å?Ï_x0015_¸²=)¿±&lt;G·_x0016_ý?±_x0019_²y®¿%MÔX_x0002__x001D_û?ÿÿÿÿÿÿÿÿ{%_x0016_°óÐÙ?Do *\å?À__x000C_ð(4ö?É­³u.ò?Ìðñ/Ð?ò_x001D_øÉù_x0003__x0001_@ÿÿÿÿÿÿÿÿmº¬jgî±¿^À)GÆÃ?ÉtjPÌþ?Z&lt;'ø_x0014_Ä?pô´w¬¿+¶,¿_x001E_¦74RL?pYH@ô_x0007_ò?ªÊïª¿@è_x0010_r_x001D_Y_x0004_@r_x0005_18»ù?\tF}ë?s0âãX_x0004_@¶_x0006_ñüù½©¿ÿÿÿÿÿÿÿÿ_x0005_°¡_x000F_2¸?ý_x001A__x000C_½ñ: ?	ðÄ_x0001__x0003_³_x000F_ý?Ùo|_x000E_*­ê?ÿÿÿÿÿÿÿÿçÈgÀ_x0002_@&lt;L;mÕñù?_x0017_ÁìQEy¸? S¬ÁTó?ÿÿÿÿÿÿÿÿYU_x0007__x0019_AÇø?ÿÿÿÿÿÿÿÿæ¦_x0006_±ÜÕ?È9¹Aýê?×É-¶_x001A_kô?Qc}_x0007__x000E_ðÁ?ãm_x0013_³9ñ?ÿNr&gt;]ø?H+³vÍþ¿+5«²ì_x000B_³¿OîgÅÂã?nBD¼£Oñ?¿Ø7_x0004_g&lt;î?õÇ4RÒ_x0001_@Ö#Ä'Ïû?»&gt;ïòá²ð?í_x0017_·`Ì½?aµýÑw¿hå9·Ïê?ÜA_x000E_¶ Jí?£_x0006_Ì_x000E__x0008_Ýö?`Ãn}_x0013_õ?Rx(=V_x001E_÷?©Ûkw÷?_x0003__x0004_.B_x000E_¼*é?(u2Ûr÷?T&amp;3¸_x0012_,Ú?Bûf¹_x001A_Ø÷?_x0013__x000F_Ëë3²_x0001_@ÑðB9Ø?Í_x000C_ºÈ_x0017_ü?ÿÿÿÿÿÿÿÿA@È0Ó5ê?b°_x000D_i_x0004_÷?*Ñ'å½?%Asê?ÿÿÿÿÿÿÿÿùËtdAÜü?_x000B__x0007__x000E_²¾îø?ÿÿÿÿÿÿÿÿÚé¥ÄÉæ?_x0012_¸§_x000B__x000F_XÄ?Õ!S\Ïäð?íÕä9ý?Xk|Z´¨?Ìtò¶|ò?_x0001_NjFô?`7&lt;ëÉó?hò¿­ú?_x0019_8'á-	û?VÚãÊ¬Ù?ÿÿÿÿÿÿÿÿa*2_x000C__x001C_Çù?etÎßcÿó?ÙÙGâ_x0013__x0002_ò?ûÄ e_x0002__x0005_wÿþ?7_x000E_Ñ¦0²¿ÿÿÿÿÿÿÿÿ/°_x0015_Wâ?R/*"Æ?·C_x001E_^tð?¶@Ø¶ ÆÉ?Ío#§øô?Y_x0014_Rs/ë?·3)è?òIðG_x0003_@dé`_x0004_pÚ?òóA¼&amp;\Ñ?±y¾C÷_x0002_@ÿÿÿÿÿÿÿÿù)·ÀbÔ§¿/RÐ§ø?³_x0006_UÊ¬_x0005_ô?0þ¿Û7_x0004_ó?Ä¾¡xW¹ö?ÿÿÿÿÿÿÿÿÉ_x001D_·_x0001_ä÷?ÿÿÿÿÿÿÿÿ¨6H«ä?_x000C_¶mwËá?Çæ3¥%ùã?©DÂùúá?'{S±_x0003_³?Gi8Õ8ú?Èòm]6Ãâ?ÝÛ3L¨¢?âª°0©_x0002_@_x0001__x0005_0Q_x0004_bÃÃ?ÔC§	U_x0008_û?Ä/±(²_x000D_é?+(,7ùO_x0001_@¸ëß}Z#ö?EBkxÄ÷?x¸%ø¿ÿÿÿÿÿÿÿÿ_x0019_?ïñ*Âæ?ìmë³0Öø?ÿÿÿÿÿÿÿÿÞáxÉ_x0007_æ?ì¾øD_x0006_@_x0011_||Fk5ø?6_x000F_é_x001C_&gt;ò?ð_x0002_%v¯Íì?ÿÿÿÿÿÿÿÿëà&amp;ÚDÈ±?M=ä=N¨_x0001_@ÿÿÿÿÿÿÿÿ]FRG_x0012_ã?ð_x001D_Hdaîò?¦ÉLý_x0011_ó?»uÒ8-kõ?¿P«±ªr_x0003_@p*Â6»?ÿÿÿÿÿÿÿÿ ­ÓyÉrû?_x0013_À_x001A_¥ë?±ÍÞVv³Ö?G+_x0001_,Å~¿c_x0018_LG_x0003__x0004_Úr÷?Þß_x0014__x0017_tFó?z¬æÿ`Þ?åð£gö?ÿÿÿÿÿÿÿÿö_x001E__x0013_L°?g Ç_x000D_UË?bnáoJX_x0001_@Æ¢o¦.þ?ÿÿÿÿÿÿÿÿëg_x000F_Ð_x001C_,ç?øyg^xó?ÿÿÿÿÿÿÿÿÂág½O[÷?";[ó¬ö?ä»_x001D_&amp;æò?ÆZ¨«£_x0012_ý?RoúÑc:ó?»C_x0011_¸ø?m1_x0017_Ï_x0001_b¿¨hÄgÏSØ?d_x0011_'éÊì¿?ÿÿÿÿÿÿÿÿ'_x001C_ä_x001A_ø.ú?á_x0002_§Q_x0003_®¿8û_x000D__x000C_Ùç?ÿÿÿÿÿÿÿÿÉ»ÂY_x000B_û?ÿÿÿÿÿÿÿÿÿÿÿÿÿÿÿÿ²:4D7ð?ÿÿÿÿÿÿÿÿ_x0002__x0003_z1l«ôý?_x0001_wÕ'a?î?¬|4&lt;çmè?ÿÿÿÿÿÿÿÿrH_x000E_N_x0006_Ïç?ñ¢ì.Öïó?_x001C_Xç&lt;8Î?_x0002_~^Éô?Sú_x001F__x000D_ñ?i_z¤[_x001B_ú?Â_x0011_zü³±ã??'¤´NVü?ú"É_x0011_#¾ñ?öÂë¹8Ê_x0001_@Ì7ípê»¿_x0013_sÞ!_x0019_ó?_x001E__x000F_ý5U¾û?Ûú_x0012_¨ô?6_x001A_(äû?ÜÕP#Ró?ßñøb*_ß?ÿÿÿÿÿÿÿÿ«Æû;_x0012_ó?ÿÿÿÿÿÿÿÿ_x0013_ëà"Ì[ñ?4êÔa_x000E_Ù?tkÞqTÛò?ÿÿÿÿÿÿÿÿN_x0016_¡4Îð?³p|s4+é?YH¸2_x0005_Xã?_x000B_¯à+_x0001__x0004_Zìó?gÕÔFÝ&amp;ï?_x000F_x»ù?¶ ïÎ°ø?ÃÔ_x001E_üb:õ?Þ_x001F__x0008_@ã©ö?ÿÿÿÿÿÿÿÿëªaðuc¼?õu$yq9z¿F3Í«ü_x0015_à?_x0013_ãgèZò?±I\­_x001F_¸ó?Æy³¢rÖô?Û_x001C_8V24õ?c_x0010_Ä_x0003_ù?_x0019__x0002_¢i`dé?Zî_x0012__x001A_#¤ú?Ô£«¢î?_x0003_Û±À7Ù?fÂe-4²¿ØQúGþ?_x0018_å)_x0019_*_x0013_î?Ö&lt;ÎZõ?qJ´8_x0008_ó?ÿÿÿÿÿÿÿÿS«_x0006_7[©ß?be÷ÆÇ?¤_x001A__x0014_À_x0004_Eb¿ð_x0008_æN`ñ?5_x001D_|FÇcò?_x0006_çë_x001C_Ú_x0001_@·¢©B_x0014_5î?_x0005__x0006_k_x001B_÷jìñù?ÿÿÿÿÿÿÿÿÿÿÿÿÿÿÿÿ÷_x0005_rÅõ?¢úW&amp;»é_x0001_@{j_x000D_¿7ÿ?OñÓÛ_x0002_ø?^S!«&lt;þ?Ò?_x001D_»¼ñ?Üá»úÿ?c1MëA_x0002_@ý_x0003_ø_x001F_5ñð?Ö_x0018_o)×Ü?BòMôj¿ÿÿÿÿÿÿÿÿh&lt;ÈMíõ?Ôê¹É¿H¢(GÂõ?ÒUP;xÃ?A¿_x0016_ÑßOõ?oèø½põ_x0005_@c_ÍÎ_x0004_@{ÚâX_x0006_¤ø?ÿÿÿÿÿÿÿÿÿÿÿÿÿÿÿÿÿÿÿÿÿÿÿÿ_x0011__x000E_~9_x000C_Ê?'ÉÐûçÚ×?K6_x0005__x0014_è?OÔ÷	¥]Â?xÐ÷T¼Pö?ÿÿÿÿ_x0001__x0003_ÿÿÿÿÏ_x001F_ò	DÈô?¿}$Ükâ?î`¶,Ùí²?ì³¢ü¸ò?_x0003_ìrr ö?QF_x001F_a«-²?^}[½~¨ã?WfØ¸_x0001_¼?Pþ¯Í³úñ?_x0002_Ðð?_x0002_=µ_x000B_»õ?Â»{$ú?b©Îa_x0018_+ú?|`[È÷ö?ÿÿÿÿÿÿÿÿgËOóåú?íØß_x0008_tô?³Ëæ×?ôÞ @ë?VdºôæÜø?W¶ÜîÓ?Sßª_x0013_@ý?ÿÿÿÿÿÿÿÿÿÿÿÿÿÿÿÿ÷ZaÌÎËô?_x0002_Û_x0012_ç£þ?i1¾ýû?_x000C_ãû¬÷%û?yµ÷ÓX°õ?e_x001A_Ûk%Ôø?ÿÿÿÿÿÿÿÿ_x0001__x0002_OÃ_x0003_m0Û?ÿÿÿÿÿÿÿÿÌÏb¥ó?rç*bÙÁÛ?_x0011_,_x001C__x001B_?ÿÿÿÿÿÿÿÿÿÿÿÿÿÿÿÿóGB¢ù??|Ï_x001E_Êlö?ðÔ¡ãÉFü?Ãu¹2_x0004__x000B_¸¿M{c_x0014_÷ö?¡LYÀè?Ý^ã_x000D_?|f«Úchð?ÿÿÿÿÿÿÿÿ_x0018_¡'Åú?tPèkÌù?SHõ_x0003_¨k?_x0017_4i_x0002_emö?µ¦?_x001E_Î ù?_x001E__x0004_¶ù?ÿÿÿÿÿÿÿÿá]æ-â	©¿ÇúÃg%_x0008_@®ß¢ºkòÄ?¡óÕ´yµö?2úðDø?r|wê3áñ?aZî`_x001F_w¿|²_x000C__x0013_ú?~üÿO_x0001__x0005_çó?OöÍñ_x0008_ä?ÿÿÿÿÿÿÿÿ[V_x0018_çò?¸¯¼AüD¹?ÿÿÿÿÿÿÿÿ_x0018_¡×µ)ø?_x0008__x0003_^Í_x001B__x0002_@ÿÿÿÿÿÿÿÿ[{*_x000D_ÙÌð?Ñæ5+#ä?Gª_x0019__x001E_#û?ÿÿÿÿÿÿÿÿ5ßôþ_x000B__x000B_ñ?_x0008_Dúç6 ù?Æ^zå¼Ëó?ÿÿÿÿÿÿÿÿ¹_x001B_;Õõ?$æÁk_x001F_½ý?ô_x0016_Ì«_x0013_¦ð?$l¥M3ûþ? ²zD«¿_x0004_L½11ý?._x001C_¿Ü^¿!³Ð=Bá_x0001_@ÿÿÿÿÿÿÿÿ_x0010_,§@Üð÷?\n_x001B_¬Û?c&lt;jf×?ÉñC5ä$_x0005_@Ç#Ë:2ô?V}f_x001D_³í?_x0003_	ÿÿÿÿÿÿÿÿÿÿÿÿÿÿÿÿçÖûÅXHÉ?Yíð_x0014_t£¿k÷^a³_x0005_ï?Ò:Q3ù?z_x0001_WÙ_x0015_óÿ?ùÈÝ··õ÷?ÿÿÿÿÿÿÿÿ_x0004_5S_x0008_D­?ª¤O-B¸ì?X*?uá?&lt;e°¢ùù?â_x001F_xd¤_x0003_@Æåò¬Jë?òt)K_x0011__x0002_@\Gù_x0006_ó?H/;µ_x001E_´?_x0003__x000D_Z6ìÎë?¿Y{ui^÷?·_x000E_ú_x0007_«ã?.Ms¥iÛ?äFL½Q§?ÿÿÿÿÿÿÿÿfÛçt·'´?ÿÿÿÿÿÿÿÿ"1ôó¯ç?_x0003_á*Ó?ÿÿÿÿÿÿÿÿ_x0019_sîw_x0012_Þ?¸_x0016_r8@ú?hÜè_x0013__x0004__x0006_(ûË?ª&gt;y¯¼?ßº_x0002__x000B_=û?ÊOÁ?¹¹õ?Íqi_x001E_Oó?Í6x½ú?`O1_x0017__x0005__x001E_½¿fE&lt;[_x000C_ê?ÿ#®_x0019_øÒê?_x001F_®_x0001_*æ¡õ?ÿÿÿÿÿÿÿÿû¸ø÷¼ð?!_x0010_°¨m_x0019_ø?rÛA;í?+~Î¤è8²¿ÿÿÿÿÿÿÿÿA2(Ieå?Y0Úpïª¿£Ñ_x0008_y×ü?IütÈNp?7á-1Áå?²$XF^r?k_x0002_³§}î?p¦Øjnö?$S|®[7þ?Õó{_x001E_óøô?Y%8_«ô?YÖ{3Y)ù?#*ú«¢ÿ?U'Ç+bo?fÈíÍ_x0019_w¥?Ò_x0016_ðD_x0003_tü?_x0002__x0003_6öÆ1£æ?_x0003_¹+Õ&lt;þ?D¯=ÆÍó?_x0018_1LkË7÷?§²ßW¦_x0005__x0002_@C£Qâ ö?4Ã_x0017_à _x000E__x0001_@ÐÚÚ_x0007__x0005_ð?ÿà­2+ú?_x0016_çÌ_x0005_ø?nø¨Ló?_x001D_ºÿ¸ü?!^´Õt¥¿¤_x0017__x0015_dCæ÷?÷;C+¼ö?_x000E__x000D_0_x0007_¤Nõ?_x000E_CÒ²[P²?öÏ_x0018_à!_x0013_ê?("BÜïî?ÿÿÿÿÿÿÿÿÿÿÿÿÿÿÿÿÿÿÿÿÿÿÿÿ]"=Íçè?±x_x001C__x0016_Úà?D¨%z_x0001__x000B_ì?o_x000B_ÂI_x0001__x0012_é?JO*¾~l_x0002_@gÊ@LÇ?åSù­_x0012_û?JBÉ©s¦ö?X¿)&lt;EWÙ?Çf_x0003__x0006_¯_x0016__x0001_@î«ý{X_x0016_Û?ÿÿÿÿÿÿÿÿÖÀ_x000B_¶Xaú?ÿÿÿÿÿÿÿÿÛ_x0011_lycí?fñ1ÅF¿jöfS©Åç?ÿÿÿÿÿÿÿÿgL3Ç]G_x0004_@g+ñhrõ?æï_x001D__x000B_ô?4ÎkÏjö?ß²`_x000C_d¥_x0001_@ÿÿÿÿÿÿÿÿþôJì©ÐÂ?BÞrä+ Ô?8|èøùó?bçÏ_x0019_2&gt;_x0001_@A6p&gt;÷|?ÿÿÿÿÿÿÿÿÿÿÿÿÿÿÿÿ±_x0007_«Ëhí?i´_x0005__x0013__x0003_Ë?¨ÙÑu¹_x0002_ò?	GO}yNø?ýõ_x0012_ÉÑ¿è¶ôÑ0dä?_x000B_¸©_x000D_îð?OfY8²ý?~Ç|Îkð?·r.z¦»?_x0001__x0002_Ï$®äIø?ÿÿÿÿÿÿÿÿz×é[+ì?ÿÿÿÿÿÿÿÿ;{µÑºûô?Á:ì­£î?=,½¢ô{þ?JäµC{Á?K*&gt;÷É?5uvU6aï?¿j.=ë¸?2nò)ÛTö?î³µþ¥ò?_x000F_fT_x0001_@_x000C_Ñ_x0013_ë7ô?Ü_x0018__x001B_-Dñ?ÿÿÿÿÿÿÿÿq_x0007_å®­X¼?oé·l*ô?"_x001C_è?ÿÿÿÿÿÿÿÿ¨[§eü?ÿÿÿÿÿÿÿÿÿÿÿÿÿÿÿÿ|âÝ ûkó?ÿÿÿÿÿÿÿÿÿÿÿÿÿÿÿÿHÂuôLJº¿ÿÿÿÿÿÿÿÿ_x000D_T÷gÌûõ?Í_x001C__x0010_:Áù?ZÁó_x0002__x0004_«*_x0002_@ÿÿÿÿÿÿÿÿ®c_x0004_6|ö?£2.9ï?_x0012_Ü_x0011_)å_x001F_¥¿_x000C_ï8_x000E_°ö?ÿÿÿÿÿÿÿÿZD V¦ñÊ?ËÿOùûß?_x0010_gfíYkÝ?øÃñ¥Î!½?ÿÿÿÿÿÿÿÿ×vóÒÉý?ÃeþsiÀ?|@_x000E__x0015_qâ?¼ÕáÕ¥ø?_x0004_hYpÊ_x001D_ð?_x0007_è?_x0003_õõ?vÈÐÄ¦¶á?r(þíp¶?y_x0012_!¶ü?²`æÌ_x0001_ñ?Ò FJÖyø?ÿÿÿÿÿÿÿÿ3pcëá.µ¿ÿÿÿÿÿÿÿÿ-Íj_x0014__x0005__x001D_±¿Ý¿_x0019_Óèù?ÿÿÿÿÿÿÿÿB_x001C_b_x0001_@ÿÿÿÿÿÿÿÿ ébºÀò?_x0004__x0008_I;i;+_x0006_Ô?$_x0001_Ïñ¾ü?ÿÿÿÿÿÿÿÿ*Ð­_x001C_ð?é?­_x000F_¢:_x0002_@÷z_x0008_0cÐ_x0004_@çº»@wdò?ÿÿÿÿÿÿÿÿ`ÎÏÑ­_x0011_ù?×ÁB¯6|Ä?ÿÿÿÿÿÿÿÿ~_x001F_5`_x000E_è?íÊQßþñ?Õ_x0005_pu~íö?_x000F__x000B__x001D__x0007_¥ºñ?íè_x0005_S¿ã¿jìCj¿Gº'ºFiù?_x0003_ùàýYÅ?2·HïY%ù?_x0013_ËÊä»~?]P_x001F_¾Öñ?ÿÿÿÿÿÿÿÿntÛøOÎ?WèN¤á?ÿÿÿÿÿÿÿÿDGÚKµ®¤¿ÿÿÿÿÿÿÿÿý^3jl»¼?î¢6_x001B_fQü?K_x0016_t¦G_x0016_Õ?K_x001F_&amp;X_x0001__x0003_(ë_x0001_@_x0002__x0011_ÎWù?µ»_x0011_¹!ú?­J÷__x0010__x0001_@Áêm¿?Ô_x0017_ñíe5ë?S¹Pã6r´¿1.d_x0010_5þ?xÏÅnoÉ?7tbËRÆ?SÏ¤¾_x0013_Òî?lßõ¤?ó?Ö¥»Åo÷?_x001E_èçñòTí?ÿÿÿÿÿÿÿÿ25)óNø?Qx&gt;_x001D_¹ô?ÿÿÿÿÿÿÿÿÖ_x0008_Æ÷?§_x001B_áêØrå?ÊÆ£]ö?°P_x0011_Z=ò?^®.í:0û?NT`Ø¿þ?QYÿ6ñ?ý_x0019_fZ×?_x0015_ÏÐR»O¿õ_x0002_JÈ°û?\YÜÒ"ú?M_x0002_&gt;Æÿ?ßv#Ü?m¢ß¨5¼¿_x0003__x0004_&gt;H,è¦ò?#&lt;xgö?Óì×&lt;0ê?ÚqO4é?C_x0018_ÒÓÆù?¼fhsÇê?ÿÿÿÿÿÿÿÿËÇ_x001C_Üü?¿GnC\ã?ÿÿÿÿÿÿÿÿÝZXþú÷?A_x0019__x0007_¡t?WU·_x0004_çî?_x000E__x001D_¨=B	ñ?yl_x000D_,ê±è?ýw¾$é^À?äÐ*°1Ã×?º!ß|¹û?X_x000C_KEÿü?kÉ_x0001_¿M_x0016_ø?ÁmæjËõ?ÿÿÿÿÿÿÿÿ_x000B_z Ù_ý?_x0008__x000E_äTå_x0002_@Ñ]&lt;zÈä?_x000C_6§·áÑò?ÿÿÿÿÿÿÿÿ¬_x001A_c&amp;õ?Q_x0005_U¸ö?ÿÿÿÿÿÿÿÿ«±Ï_x000E_&gt;ÚÐ?ä_x000E_+_x0001__x0004__x0016_vò?_x0002_9¯RÜüÓ?ÿÿÿÿÿÿÿÿÅWH&lt;4û?§eu´ñ_x0012_ø?÷_x0003_+}ëì?&lt;»e%è?®³ûP_x0010__x0001_@ÿÿÿÿÿÿÿÿ9é¥_x000E_¢G_x0002_@Ud,l½_x0002_Þ?IòQ½É_x0008_û?ôXÜ{çù?_x0019_/S_x0013_K,Ñ?"ß,­rä?ÿÿÿÿÿÿÿÿ«_x0019_y~_x000F_ª¾?æÈù?¯i_x0015_:ö?îqä!_x0001_@øK:¨Üª¿%l(_x0018_Þ_x0001_@_x0018_ÑÙyÚxß?:ñæÔ_x0004_Ñ?Î·Í_x0002__x0019_À?èatò?©²C&amp;Wiú?Ä·_Ü_x0016_è?Iw0_x0019_&lt;:÷?¢iºëþ°¿Ìd-uø?sHåfÊ¾ä?_x0001__x0005_,_x001F_Ã^îßÀ?ºQÿ_Äû?{þ|Å`Û±¿oÁ§ß`_x0019__x0002_@Ü7&amp; ®ö?Õ_x0013_ÈÿÑ_x0001_@È²îÕ.dà?9øÆý®ñ?·¹b[_x000F__x001B_»?u"á!_x0004_¿«Á*	_x000B_õ?õõo fò?ÿÿÿÿÿÿÿÿ§rsùN5ù?N·_x0019_Ä_x000D_²ó?Ô½A 0ú?2u2_x001F_Ïuú?;'_x0006_K¥¿Ë:_x0007_þ?Æ±&gt;;ÄÙ?_x001C_-E(ïâ?ä-Êo¡Ç?_x0003_ôñïò?[Æ_x0007_Í¤á?NFøÜ&amp;n¿qA;_x0007__x0008__x0003_@A-éWóÕ?ÿÿÿÿÿÿÿÿ%½ÜXl³?_x0006_£lH)Û?ô+:_x0014_Õú?ÒsÊ_x0017__x0001__x0003_M`ò?nö7Ïä1õ?ÿÿÿÿÿÿÿÿÿÿÿÿÿÿÿÿÜÕßÔmÓ?ÿÿÿÿÿÿÿÿ&gt;8I©·_x000D_ã?¤È«¼_x0013_Ç?ÿÿÿÿÿÿÿÿº_x000F_°rI5®?)2Üª¤þ?ÿÿÿÿÿÿÿÿÿÿÿÿÿÿÿÿ¬ÁÂð?¥ºÕt¡¾?cZf_x000E_/b_x0002_@ÿÿÿÿÿÿÿÿÿÿÿÿÿÿÿÿx_x0008_ &gt;ù?«áñ.ªìü?LàÔ_x001A_þ?ÿÿÿÿÿÿÿÿÿÿÿÿÿÿÿÿÿÿÿÿÿÿÿÿ/³¼¾6Dø?±"	fñ?ÿÿÿÿÿÿÿÿÿÿÿÿÿÿÿÿ¦¶ëÃ,Ôõ?òlïKBa¶¿_x0008_ë_x0010_Çüø?ÿÿÿÿÿÿÿÿ_x0004__x0005__x0010_7EK_x001F_!Ú?ñ_x0019_Ðeæà?£Y_x001C_$ÅÒâ?(_x0008__x0012_3ò?ÿÿÿÿÿÿÿÿkêÌd2ò?Zg,¡¯ê?¢r²_x0014_{ð»?ZØ_x000D_:4¬þ?¶X8Úòà?_x0002_ãËñç?_x0016_:_x000C_F)ÓÓ? ½{ïûÿ?}ñ$¦o3Ó?s_x001F_R|5_x001C_¿_x001E_oT_x0019_Ïÿ?]³5ÆðÕ?Í@_x000B_J¨v¿2lxwÚ¡?ÿÿÿÿÿÿÿÿkã_x0003_þ¦ßê?óúàL=°?ãÆëÉÛ?_x0019_ë_x0016_lý?Kåk3bÄ?Z_x000B_Ïö}ä?1ñ\Uªô?_x001B_Îó_x001A__x001E__x0001_@_x0010_HbnA)ê?_x0017_Ã3cÆ_x0002_ó?ÂGÂ_x0019_8å?ÿÿÿÿ_x0002__x0006_ÿÿÿÿÿÿÿÿÿÿÿÿnE{K4ô?]ZK«Øìù?»5× þò?ÿÿÿÿÿÿÿÿ_x0016_zÀ´9ù¨¿^¸ß¡¯ô?_x0018_Þo±®_x0004_@r£½Êâ?ÿÿÿÿÿÿÿÿ¿9o°_x0010_§?_x0010_ý½WGýÞ?¹û÷ÿ_x0005_Êò?ñè«8hö?_x001F_MÞ5è?G_x0011_V£ø?]_x000E_%sJ&lt;ù?pT»Çªò?ø}è°_x000E_!õ?©À·_x0014_T_x0003_@ñ=_x0001_õ8[æ?Á¡91§¿û?,_x0015_7pwû?ÿÿÿÿÿÿÿÿj+»Û¡ñ?ÿÿÿÿÿÿÿÿüÓJeù?¨_x001A_C&amp;×S3?WGµÆãÁ¿_x0012__x0008_mé?ÿÿÿÿÿÿÿÿ_x0002__x0006_âÒ_x0014_»¸UÉ?D't­\å??.Ò_x0008_Äâ?UzÙój1û?³ê,ûZ_x0014_´¿Óé^®±?&lt;/Î_x0017__x000E_Éµ¿( N¸uì?äT*_x001D_¿?^[)ã¤ñ?_x0005_ÖyãÊø?¹_x000C_¡ØÞð?Õ3ÂÂÞ£¿²ô_x001F__x001C__x0002_é?öÛO¶%_x0002_@ülp(&gt;_x0001_@(åÍ¥Óië?Y­®Mò?éz8w@ßæ?_x0004_d¤Â_x001F_×þ?ÿÿÿÿÿÿÿÿ!_x0008_f_x001B_ó?&amp;Ä_x000E_å_x000F_8í?ç¯ËÎÐÄñ?Ý,6_x001F_âGú?_x001A_j¤mûoù?Ú_x0003_8_x001A_Z!Å?_x000C__x0011_¨T`Ý÷?H¯W«¼ë?Êu¤_x0005_ô_x000F_ô?ÕfïÁÊö?6W_x0010_!_x0001__x0003_Ãõ?Z¥_x0003_±Öû÷?úo¶|ó?U_x000D_ü¼_x001D_4_x0001_@=Ðûýýá?ÿÿÿÿÿÿÿÿã_x0019_Ú©ñ?_x0005_à_x0014_¿¤×_x0001_@_x0010_ÙÕ&amp;Ëô?¤³#_x0004__x001C_ð?ÿç"b/_x0001_ø?_x001B_Â_x0015_£_x001C_¡¿dÁw-U[Ò?Û_x0005_ªä_x000E_é³?r©nò?ÆGT8¤Ú?[_x001E_&gt;}_x000F_7ñ?@ü¼Ühø?«mÄeûô?ÕPUíFá?ÿÿÿÿÿÿÿÿ!_x001E_/_x0002_¦ÿ?=_x000F_!_x0019__x0005_Ìö?Wî wÆÍò?ÿÿÿÿÿÿÿÿ_x0014_*ôèJ_x000C_ñ?^±ßuY÷?¦÷êØÍÛë?ÙJ_x001D_õ±_x0003_ê?Âìæ©S§Ó?ÿÿÿÿÿÿÿÿB*ýó?_x0001__x0008_#AÀËví?ÿÿÿÿÿÿÿÿ$Kàí_x0018_j¶¿_x0014_¾*qî?Ùù¤±_x0003_Rò?î»ÌLß=_x0002_@Amª,Æ_x0003_@_x0005_¤è_x001D_`Í?ëaìoð_x0014_ý?_x0007_µ-_x0007_¨Óø?Qÿ¤ßF¿¼EðVÏÓ?^_x0017_´_x000F_Î¸?_x0001_¥Æ_x001A_çð?ì_x0005_`Që?~S_x0004_7ïâú?JSî6û&lt;Ò?®JÊçP£ô?Ì"ø`î?ÿÿÿÿÿÿÿÿ¨rmõSô?_x000B_Î¬wä\Ñ?©Ä{¿²&gt;þ?L_x0007_3A_x0015_:¿ek^_x0013_âÆ?_x0006_àu=_x0011_Ý?ùÅà±â_x0008_Ä?~Äh9ã_ö?ó`N¿Ë±ô?_x000B_12_x001E_M	ô?`Ão=ÿ6ú?`Ã0|_x0001__x0003_cõ?g¥Õ×_x0008__x001A_ù?ÿÿÿÿÿÿÿÿ_x0015_ÖêN¢þ?ñ7Tì`Cþ?=Sî±«ð?îXo_x0010_ÑÐó?ÿÿÿÿÿÿÿÿ"EZp{ó?ÿÿÿÿÿÿÿÿÎRD_x0015_95ø?kÈqÁð?_x001C_À_x0003_±À?$É_x0004_UMlù?ÿÿÿÿÿÿÿÿò³à!`ú?õ1QHOu¿ÿÿÿÿÿÿÿÿ©Á¦3}_x0002_@Ì~ÊÈn¯??Î¡_x000B__x0007_ü?ÛPTØÿ?U{`AOÂ?ÿÿÿÿÿÿÿÿô¿ÚÂ_x0013_÷ó?ÊÄ¦lü_x0010_ö?ÿÿÿÿÿÿÿÿÖóÅ£_x0010_Î?ÿÿÿÿÿÿÿÿáØ`oØ3ç?¿3zú0ú?bäùÔ_x0003_/¨?_x0003__x0004_t:±Fø®?Y#ûÓ)&gt;°¿WT&amp;­´_x0005_¢¿Å;#´«î?3¹~!OçÐ?ð_x0001_¶gâ_x0005_¦?Êò¶_x001B_û?ÉcudÜ?6¹£ãv²¿ÿÿÿÿÿÿÿÿw$Í¿åÉpæùî?o£ÞÜð?pí»	«â?QMÐ?éé&amp;ÅÕò?UÆÎ_x0005_»û?@ûìsó_x0002_@ÿÿÿÿÿÿÿÿ¯xæÅÙûø?o'4_x001F_î?Ñm_x001C_O+­?I8uuJ_x0007_ù?_x0008_Ç©_x0006_ô?ãäªÄËç?¯,_x0019_\Í7Ë?ÿÿÿÿÿÿÿÿÿÿÿÿÿÿÿÿÖf¼º)Èò?Ë´Xù?_x001A_þ¾¶uþ?®_x0018_[~_x0002__x0003_×}Ê?ÿÿÿÿÿÿÿÿA@©VÉ%Ó?Ëf_x0001_Ù5ÐÊ?¬²Ó¬,6ý?ÿÿÿÿÿÿÿÿõpHkkâ÷?­&lt;5ÛHô?ÿÿÿÿÿÿÿÿÿÿÿÿÿÿÿÿ_x001A__x0016_bqÐ±?uõ_x001B_ú*ÿ?Ø1_x001E_§_x0002_@þ_x0014__x0006_ÆÓñ?³_x0017_{õÕf÷?_Ó`Ù?ì&gt;©÷$û?ÿÿÿÿÿÿÿÿ]öë_x000D_ïdð?ÿÿÿÿÿÿÿÿÊõì¶}¥¯¿O/Ð3Ë	ù?ÿÿÿÿÿÿÿÿýjäA-_x000C_ñ?è°_x0019_Y_x001F_µë?Û_x0019__x0005_Õõ?å?wMÙÓÞgï?é:²:ò?ì7û'¤"î?_x0003_ÒÆ_x001B_]ç?lÊ($÷?xÖ_x0010__x0001_ª ò?_x0001__x0003_1m_ù?ÿÿÿÿÿÿÿÿ-ùu_x001F_9á?''ga"ó?ëaW¹s?ûîðÉäÖ?ÿÿÿÿÿÿÿÿ_x0007_fÌÄÝ£¿ÿÿÿÿÿÿÿÿÿÿÿÿÿÿÿÿ_x0008__x001E_sö]¤?Ê_x001B_êfÿ?×_x001A_åÀ	_x0001_õ?Û/Õ_x0018_Ús÷?xÀlqù?ðÌoã?L@hßcÃé?P-½ø?A_x001B_5'·?_x0015__íÚ»µ_x0002_@ºÉ³ýqÁ?_x000F_B½Ò@®¿&amp;;_x001A_]2õ?3_x000C_¾¤_x001A_¿ÿÿÿÿÿÿÿÿÿÿÿÿÿÿÿÿ_x0005__x001C_ý8,ù?	óæ¥è¿Ì?ÿÿÿÿÿÿÿÿI(Ù_x001C_´9º?_x000C_sîç/Cü?#oý_x0001__x0002_½Qñ?i%Dbé_x0016_ë?e{Ó±H»?_x0010__x001D_Ò¥¶à?ÿÿÿÿÿÿÿÿ_x0013_º®nSSñ?u_x0014_?ÊÐ?DðBí¿ÿÿÿÿÿÿÿÿ_x000F_£÷¸h9ô?­ë_x0012_	*Ü?ÿbqEÊ?­è¾õ 'ã?,_x0016_ª|oÀ?+_x000B_Ð??í¬_x0001__x0013__x0008_ç?ÿÿÿÿÿÿÿÿÿÿÿÿÿÿÿÿ°³_x0014_`_x001A_ö?HâÅµeÁ÷?Î¡\]_x000C__x0001_@×O;ï0´¿G³ Ðæ?ÿÿÿÿÿÿÿÿ£B{§_x0002_ö?%¯ó:ðrì?)Î_x0004_í9bð? 7ÛM«_x0014_ ?ØÚúqð?&lt;·_x0015_»Vç?OUñ_x0017_Úô?½Ù_x000D_¤³¿_x0001__x0007__x0018_g_x0006_Y_x0007_}ý?¶6I_x0011_@{Î?c_x001C__x000E_fEÅ÷?_x0015_" hh_x0002_@Jâ2±Ðô?*q yO_x001D_¿k:ødÚò?¿_x0006_6_x0014_x ä?2_x000D_å`.ç?_x0011__x0011_Ýñ?ÀíkðÅ?ÿÿÿÿÿÿÿÿ&gt;f_x0008_)\¶ò?_x001E_#8_x0003_Î_x0016_û?}ò{3­?ÿÿÿÿÿÿÿÿ_x000D_w»_x0011_Ä÷?SÓÕÁbÞ?'@½_x0011_Úºù?H	½R~ó?_x0019_üur~ª?l'¨Fu_x0005_Ú?Hh0±ÚOþ?«åÏÂïè?èÀÉ_x0012_5l_x0004_@ÿÿÿÿÿÿÿÿ_x0006_±Û_x000C_ýõÿ?j&amp;àÕ4äï?&lt;·qê?+¼ìýG@á?_x0003__x0014_C_x000E__x001B_ö?ÿÿÿÿ_x0004__x0006_ÿÿÿÿUG_x0007_¾ Ù?_x0008_V5ð_x0012_ò?ñ6G`¢¿_x000B_f!ß_x0011_vð?ÿÿÿÿÿÿÿÿ_x0011_½B¢é?_x0008_bCNû°?ÒglÃ_x000C_±?}Å_x0014_ø_x0005_Úà?±_x001B_-¦®ñ?BÎ_x001A__x0013_õ?ÿÿÿÿÿÿÿÿ`ú'û,±Â?$Êç_x0008_²êõ?ÿÿÿÿÿÿÿÿm¡ñ&gt;_x001D_ûú?_x0013_Uì_x0004_d¤ä?ÿÿÿÿÿÿÿÿ­ò_x0002_ëDð?qc¼&lt;_x0013_ü?ÿÿÿÿÿÿÿÿ¢_x000E_X«¬ñÞ?_x0004_JÎ×ò?=Ð_x0001_Ý_x0003_@ðª&lt;¦Ðuô?H©Åç)¿õ?åùVxÁóï?ÿÿÿÿÿÿÿÿÞÛ¹@@ù?2H?Yàè? (,ÏÑ?_x0007__x0008_vd_E_x001E_ü¿»è|_x000D_óz?ÿÿÿÿÿÿÿÿÿÿÿÿÿÿÿÿø8_x000E_ñTþ?¨÷53+ßÛ?$_x0002__x0015_ô?ê*[¢Ï¿_x0007_@Lv,ÌZ³?t;Ç_x001C_ï?Æð÷^ü?ÿÿÿÿÿÿÿÿnÒ+W_x0007_ð?-÷ú@¤fú?_x0018_Á¹Hù?¾.°úpòÚ?ÚæÉ»Î²¿N!_x0011_+x1è?ÿÿÿÿÿÿÿÿÎô)`?ÿ?Ë&lt;cwÖÇ?ÿÿÿÿÿÿÿÿÏ_x0005_,7_x0006_ô?_x0003_þ_x0017_wÀ××?Ù5ð_x0003_ÿ&amp;ð?_x0005_á1âÿ_x0004__x0001_@_x001E_·Ë_x000B_¸ò?èDn Ù^ð?¼Áv_x0001_  è?c£N®"Ið?ª¢ÕEêË?ÃØ'_x0001__x0004_MË_x0002_@_x000E_lóG'ÁÀ?5ÿ_x0003_3_x0002_öÇ?/_x0015__x000B_|/7¿¥&gt;¦üO¢1?÷5î;L^û?îP,Ö@ß?_x0004_ªÐ&lt;¶_x0001_@[J_x0017_æ÷õñ?åó©¥÷?G¯_x001D_o_x000E_º?ú±Þ&amp;ù?ÿÿÿÿÿÿÿÿº±pßÅrë?î-¾_x0017_j_x0001_@ÓØµ¿!ò?ÐO2Ü"ó?_x000C_`ò(õ?¥K_x001B_&gt;_x000D_îÿ?/0fC@ì?eð¯ÃñZé?çSvÎÆý?_x0005_faÄ:&lt;å?kóaz®?ú?cøÿùÜø?ÿÿÿÿÿÿÿÿgV¤òpy´¿`_x000B_ïXE_x0001_@þêÐ9â_x000F_ò?e_x000C_ñD)÷?{ÂýCd_x0002_@ÿÿÿÿÿÿÿÿ_x0003__x0006_n_x0013_áòë_x0019_ã?¾kjð?û­!W}ý?§!£bgò?,ãéä_x0018_Aò?WÞHw¤ï?¤ø§z^t_x0001_@ÿÿÿÿÿÿÿÿ³¥ÒV¶ù?Æôòa«ò?cAgñÿõ?*td`ºô÷?öhî__x0002_ìÕ?³Ö»_x0011_þ?£»W¶{_x0017_ê?ÿÿÿÿÿÿÿÿM©ó¦ºmç?ÿÿÿÿÿÿÿÿ_x0001_BJ@n ¿^×_x000E_çñ?ÿÿÿÿÿÿÿÿ&lt;&lt;Õï?½Ä`~Æ?9?L/,"û?_x0005_«qâÇÉþ?ïå(&lt;`¶?ï6| _x0016_Ìñ?mþG^_x0004_J½?ÁÕEIXvAx_x000D_¹òìnÁX¦{ÆsyAø³U4*+_x0018_!vÁ$FV_x000E_öeAð)!5ædA_x001C_ÃvÕó_x0018_yA_x0001__x0007_**_x0002__x0007_**_x0003__x0007_**_x0004__x0007_**_x0005__x0007_**_x0006__x0007_**_x0007__x0007_**_x0008__x0007_**	_x0007_**+_x0007_**_x000B__x0007_**_x000C__x0007_**_x000D__x0007_**_x000E__x0007_**_x000F__x0007_**_x0010__x0007_**_x0011__x0007_**_x0012__x0007_**_x0013__x0007_**_x0014__x0007_**_x0015__x0007_**_x0016__x0007_**_x0017__x0007_**_x0018__x0007_**_x0019__x0007_**_x001A__x0007_**_x001B__x0007_**_x001C__x0007_**_x001D__x0007_**_x001E__x0007_**_x001F__x0007_** _x0007_**!_x0007_**"_x0007_**#_x0007_**$_x0007_**%_x0007_**&amp;_x0007_**'_x0007_**(_x0007_**þ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0003_ÿÿÿÿÿÿÿÿÿÿÿÿÿÿÿÿÿÿÿÿÿÿÿÿÿÿÿÿÿÿÿÿÿÿÿÿL_x0005_²@áö~Aâ©¯~BâvÁðW×_x0018_#c[A¬_x001C_WÃû_x001C_Aò¢kz_x0001_LA_x000E_ç	_x0001_,pAÀØ_x0011_§ÛkAÃïàâqEA0ZdáüscA|bZ°_x000D_ÕAVeVúá_x000B_AÜ&gt;Z_x000E_¿}Ahwc2ßË}Aô_x0013_6WÆA_x0014__x0002_ÒF²sAøº­c³PAl_x0014_¤óy_x0010_pAÀ_x001E_ÑÄcºDA=Ð£#Á_x001C_AÒÒ`S­µsA0zÝiü_x001F_qA8[¬Å¤mAôÜ#÷uAÞZO#_x001F_«A0M]RÃßAFP'p÷PtA_x0001_é¢"h3Á_x0003__x0004_à_GÃ&amp;¾KAà©_x0013_öéúrA49dBqµxA_x000C_Û_x0008_F)ä~A_x0010_ýÜE¼÷GÁòC»_x0003_ãizA_x000C_Êÿ*ú2jATAÀ´@ÌÁ_x0003__x0018_æÃÎóÀ~º8n-ßAAå _x000F_ØA¨å_x0002_vcAì¾diA®fÐÏAø;_x0012__x001A_ê_x0011_oA¨øüsÈ÷{Áý7F&gt;_x0011_AÒo _x001F_kyAðXvVNä[Á0?Î¤jîUAlGA#§_x001A_sA`}c_x0010_/AÑè\ÔÁ_x0003_ìÃ¾_x0017_p_x0001_Á|ÍË,Æ+oÁÈ_x001A__x0004_¨á-cAàÔå_x000C_ûSAGÈL_x0017_+NA6_x001F_âtªYÁRtMho|AØ¡&gt;gêèPAÔ£)¡_x0003__x0005_ÌÀA¼_x001D_!_x000B_DòA\|Ò&gt;âyxAà1KÑÊTA+aî¡_x0016_BA Q_x0017_Qð~Aà5¸q¨eA_x000E__x0012_È_x0019_#æ|Á_x0014__x0001_¶ògAhððÝÝ_lAõzUmAðùÇ&lt;÷[zA°±G°¼2kAªõ÷­Axd_x0001_D*_x001B_iÁt\8Ð_x0006_A`,»7_x000E__x000B_~A _x0019_$NÜvA|_x0010_g¾ç_x0002_A¸ÜHWêjA_x0008_§Ü_x000B_ªûjAq_x0007_ïJcÉAËaU·_x001E_{ÁÈý*ÌÄ_x0001_|At_x0004_ÀIdü~A_x0018_ç(AöüAôÑ_x000E_²è¤Á0_x0008_t_x0019_|TÁ8ÖØ_x001C_?=RÁ_x0008_$¦ÊÜsA¸YZî*Ax}ò½¨_x0004_wA_x0001__x0002_¨ú_x0005_J¿¾lA`¾Ò&gt;20&gt;ÁBÙ°_x0011_©PÁÞÌdcWtwALÆ_x000C_²CsA0_x001D_{¥&gt;0WA_x001A_î.NõAhÏ%Îû}_AbOª7y6A,þ_x0015_©&gt;³iÁ¶WÍëÍtÁ_x001C_ã¼k_x0019_wA\}_x000D_«¬¦uA6Z1_x001B_ÂÁ08u-¯»IÁfe¸çP÷AP²µÍÕ2WA_x0001_::7yTA\ÚVéSgA®×¯y3AÈêçÙùôyAØtÉ9Aøn_x000D__x0015_7U]Áìs#_x0018_µ_x000F_iA_x0001_{"F|¥_x001C_Á_x0014_y¨k±EAN_x001F_=·£xA_x0002_½ß`À÷AtmkTF1wA@9KýiApwCÂlÑuAÿ°_x0016__x0001__x0003_-_x0008_AÀP©_x001E_AU!AÔ_x0011_Õ-rzA¸¬#´DbAà_x000B_Ëà_x001D_nAþZ|Aèö_x0002__x001E__x0017_pA_x0006_O¹,'2A_x0018_¥Ò&amp;Ý~A_x0010_ºùx¶Ö_A{_x0005___x0011_|AbÁ´_x0018_ÝxAH¾_x0010_(mA_x0001_Çá?åþ_x001C_Á|À+º'ÊALù_x0004__x000C_3_x0002_aÁP¦*_x0004_:~ARMÔÖ»2tÁ$c=;]&lt;AàÜ²³ÿJA_x0005_Æx_x0014_	tAPï_x000C_4{mgÁ°¶ÿ×ÂKA c¸ô&lt;P_A0èØA;á[¸2A`½´¡Á5~AL_x001D_ Ú÷dAü&lt;tTïxA_x001C_M¸®rA_x0010_êsY\A¦Ë[¥A_x0005__x0006__x0004_Sä_x0003_ÌwA,zÀ_x000D_;yA_x0005__x001E_Åmn/AºßçtA_x0018_â@%XÎZÁìì_x001F_É_x0001_®bÁ°QüthOAp'4&lt;ÛSA\~ÃkèêzA¤¾_x0002_Äï¿{A a|bõ0Á_x0005_þ©ût)ÁtÁßx0ËzApA[m&gt;_A¸Yr¦_x0016__x000C_A0vª_x0003_sAB»üjqA4_x001D__x000D_òòuAeô#qÁ_x0005_[J_x0007_UM_x0016_A_x0014__ÐBtAlYfìC¯pA©(±£ÕA¼µà_x0008_U{AR~_x0017_GgÁvÈg_x001C_LxAÖ¤_x0003_lA;ÑÉ¨ZA]¯_x0010_ÏgvÁ(_x0003_(Ú¡cA_x0012_®_x000E_pÛ×A,«Mn_x0001__x0002_t®sAÈh_x0007__x000B__x000D_mAö£s%dA°Ìr9*A_x000C_%4Ze¿gÁí5©¡vÁ0_x0003_@P"KA ¶{6®ÓHAùóE"rA_x0014_©ôËÈ_x001B_Aäú£Íö&gt;Á¤_x0019_~Oz|A\]_x000C_K!tA_x001A_.RÁû_x0002_vA¼G@®°vAX_x001A_HQ*nAXJFó_x000E_ wA°ðò15_x001C_{A°L&lt;_x0017_	élA¤4¬Ì¢_x001C_rAà;õaÁ_x0004_ö&lt;Ø(jÁ0_x0006_sÚáÃAÀÍÀÁQ_x001F_hA@êÕºÿiA.0-Æ_x0006_"xAè¹.Òò*A_x0010_da²ý&amp;kÁ0¼Ë÷¥D]AÍ[yA æã'{fÁÜï_x000C_n§_x001D_lA_x0001__x0006_v_x000F__x0013__x0002_¾AØÃþCIfAB_x0003_ÝZAX_x001D__x0005_K*wA_x0010_,k³*@lA_x0015_µàWWèAèa¹ÌdËbAfïÊñ³-A0'&amp;¨Å_A´§²Æ_x0017__x0015_wA^yÈý7wA_x0001_ÿ6=_x0001_ýzAàzð¯Ç`sAàìºÙ«*BAÛ_x000B_Ã%IÁpõ]_x001A_.VÁ\BãO_x000B_{AdýÐ=ÿÿrAN-_x0014__x0005_A_x0006_G0_x0016_t4A|áëµ_x0011_uA_x0001_Ê*»½×&gt;A_x0004_b-$ñWmAør_x0014_*JRÁÀÊlÅÍnA@ÎÒ?ALCàÐVeÁú_x000D_PG HuA_x0001_|;bk;=APå_x000E__x001F_"K`Á _x0005_PÖ_x001B_bÁgÝ_x0001__x0004_XÃpAWwTrªØAÐßøÖÛXAÀã_x0016_ÖEÁÔ!W×_x001B_A_x0014_a_x001D_yCpAT/Õl@1`ASpç9Ú5A±òÿbLA_x001C_Fáb_x0006_QyAkîk	AÔ¿w;ô_x0015_vA¬é©n_x000E_~rAÀÖ`_x0013_fAî n~ÛAHÐ_x0001_à;|AÀìUm/A_x001A_¦@.´3}A ¬öTkÁ_x0004__x0017_	ÅbcAu»gÏÎAÀJ_x0002_[{%Aû	À4Ä6AêÃ¾D@¬A@^2,ÀÈcÁ¼Ûi¢Áx_x0008_ï¹_x0010_A^ÿ%ÎÙçvAºÎþüy_x001A_AZV#ÿyAØ;·}_x0003_ÒhA¸Á'ßÈ)cA_x0001__x0003_09Òü_x0008_dA@gÏwV_x0017_iAÆH.øv¥pAr'û®r¨uA¾º´lWuAOU&amp;_x001F__Að&lt;_x0001_É_x0008_lOÁx;k²C¸Ahdî)A&lt;§¿ÙÜ5AÒ&gt;·BmPAr/Õ³cA_x0010__x001D_Ê|¢×iAlÐCÞá`ÁÈG×ãl¿~AöÀ­õÆórA_x0014_V&gt;á~ÓkAÄ_x000B_-_x0005_`ªqAÇ¬ÁIA`&gt;`½:zAHÙtnATLYÒZ¹fAèîyN5ôAH\Þ¿áãgAÐÏðPaUÁ_x0002_xÎ Ù4yÁp0âü÷Apû¡Ç®|ApH&lt;¨×Abñû¡vRA®7"k+ÁA@_x0008__x000D__x0001__x0002_ô{AØ¶&amp;n{èRA¤_x0005_×Ä&gt;ÎpA@_x000E_eq0µ0Áû+ü_x0001_®A¶Üóú#A_x001E_&amp;¡Ï£©sA°ý_x0001_we¿]Áð	 ÁùAÐýBýgwA@_x0001_°ñ&lt;Aðg_x0002_v°ßdAdbb2ÁQA¨t¾dS_x0007_TÁÓ^ÇQ?ýA°öáÊðgÁ@0®4?A@Üc_x0002_*A°«ºú-_x001B_A82ZyhQÁà­áá^A_x0001_¥"ÅhAöÜúpsA¤©ù}þvAT_x0013_ÛGpiÁH²¸Á©RÁÀb_x0015_nA_x0001_+}mÊNBATyìp_x0005_~yAÄ×._x001A_&gt;0A0_x0013_:,ý£wAh÷½y!qA_x0002__x0003_àôÍÅ_x0007_5A¤Ë¨v`ðeA8_x000F_QÎó }A_x001C_òéº_x0010_`AÊ_x0001_íïMÞALW+ãSvÁÂ_x000F_Å!¡¾AhN_Ö¥ËSA$U	tA@±)FÎ{A°?2å¹HHÁ¬u³_x0011__x0017_qA_x0019_spÆA_x0004_V¦v_x0013_qA~"¡GÚA"áP"^sA¶_x000E_%]|AäÖ_x0005_ÇZ+`Á D_x000C__x0001_ó|kAh_x0019_&lt;³aÁ´ëËrAP_x0012_fRÕA¼!ÚµÒoAÐ»ï7,{wA@CkqÝ7nA0 pwÀôaAxÛ_x000F_¨°&lt;uÁ_x0002_5fãQÞ_x0004_ÁÈDÁÂÊ§kA dzbÓ63A_x0018_¬P_x000B_^A&lt;àa_x0002__x0004_zÉmÁÏüVA.Ñ_x0001_­%ÉtA¿h í0Ar)©_x0003_Ê{AÀgGuéA,pPýÓcA8=[?oSÁHÑgí^}A và_x001C_JAEÎ½_x0008_`pA¸:¼À26[Á¤=_x0015_"¼ûyAfuÐ)A_x0018_ú_x0008_Prë|A_x0018_1ÿUAÞÞÕa:|Aë+^(;A¤ºÁ&lt;fÁôe»çV]bÁØ_x001B_£aA¥ihnuvA0M_x001F_+ÜúSAöþ@NãåÁ_x001C__x001D__x0004_¼ZeAe_x0019_xR:A0=QäqxA@¹Nh/e4AÈ®_x0007_äieAXhiL_x001C_kAÈ	Â´uA8ýtÏ:UÁ_x0002__x0003_ølt¾éãlA¸Pf5|A_x0001_ª_x001B_æxARvý6Aò=KbyA,ä¾R`Á8Û=W_x0014_¦SAhzS(PþgA8§ººiAxù~kÍ_x0013_Ap|Øè¨ [Ax*ßÚuÛpÁàn`2`Af,x²q A¨B_x0012_5AXü.ëë3wAú_x001F__x0003_ÆÕAðNÙ_x0005_Î²iA_x0002_ÕOÀÿÀ_x000C_AR~_x000C_QosAp@\ñRýUA Sr1Q_x0011_lA| ±Ý_x0005_4hÁ^¤	Ø3+AP_x0002_Îv]dÁðÂ6^³9qA_x0004_Ò_x001A_HX7}A_x0010_ÿ!wWJÁtÜ H¬`ÁZ_x0007_`_x0016_î¾AâÕGFÅ\AàÜ7&lt;_x0001__x0003_ MAHR?±7YADÝ_x0019_zAälÎÕÇÊuA`?³_x001B_"jsA_x0010_B_x000D_aAÓZâT¼ÊA_x0001_^_x0016_w±+]A_x0014_ò!keÁÀ[h#Ý_ASÎÌÌA_x0010_9_x0008_OðfWÁ_x001C__x000F_)´_x0010_&lt;pAHDudZoAÌì{AxÁO¨_x001F_[ÅQAXRÚ\_x0010_ftA0_x000F_ å1Ñ`A  _x0018_¬_x0004_ÅAøÁÿ_x000E_WdAx³÷ÅA,jé!;¼sA_x001C_l{_x0006__x0002_pA¦_x0005__x0002_D«Aàî=_x0011_AöuÛß=0Aô°b°jpAÐf`&lt;ÄUAH³·C_x0008_Ë^APá|9_x0006_ÛeA_x0001_ÆJ§Æ _x001B_Át_x0013__x0005_ÑÃ!hA_x0001__x0002_µ+ëÊÆjAÊF½_x0011_­}xA&lt;_x0019_\(ålA¤y|ØlyA(_x0013_ÒBA°$rZ£;Aø	M(kA_x0014_û+F«û{AÈ}²NI³`A_x0008_6P&lt;­jÁàñå#øö2ÁAO ¾ºAZ_x000B__x0002_ÙÖQA\F;0-sÁ}òÊAÉDÔí_x0011_kÁ¬Sn_x0015_Ú±|AÙ_x0016_É,AÔ±,æ"A¸°3¡|lAhÚXÆÄûeAÀT|_x0001_|AÇ-_x0012_Ap~ñZÌ¡JA_x0010_áRcÙxA_x001E__x0010__x000E_gAøm²Ë_x000F_ÝjAKNç wA¤FW6J_x0019_yA6­ñÔQAÐrÉ²ÞZAhºµÊ_x0002__x0005_ÿ?|A°¸3T¡OÁÌ}];yA@¡$¼ê]ADØ_x000E__x001B_xðcÁt²H(W+kA°R+SþyA_x0010_Èy×_x000B_dA ±¢ò&lt;ªA_x000C_.æ(rA,_x000D__x0017__x0018_BaAàªÎÆiÉeÁ&lt;¦~ü,¨yAôsÖÚ4[sAÐ:´%}Á,_x0018_[FLèzAÀ_x0017_]û½OA¾[²TÂ_x0015_rAØÃhJ_x000B_ÎAl_x0006__x0002_k0AÐõáäJAr_x001E__x000E_#_x000F_ýAYîa]_x001F_ZA¤Ì={ó²aA0Ò8_x001F_6_x0008_KÁ_x0002_J³4BA _x0003_ÜIâ³AÁÐÄàEüúsAv÷@ÂÐP}AÐdwEpoAØb×@_x0001__x001C_Á_x0014_B_x0017_*_x0004_ÉwA_x0002__x0004__x0002_ä&amp;ÿñ½gAZósAàlÐhFAä«¢_x000D_	LwÁâÄØpzÒAä3×7_x000C_tÁ ]zR¿d3A_x0008_òê7rA(µ_x0004_(²FlAhÕ¯_x001C_`ÕrA*Yc3_x0016_«A1¥PØoóAèMv_x0019_cXÁZ6âÂfjÁ¯Ñ1Á_x0001_Aì-º0sA {?Ä=Á ÓØ_x001E_a6A1Hn`èBÁ_x0002_\ÄF&gt;;A_x001E_î§Èn"A_x0007_ &lt;_x0017__x001D_A¡¥_x0016_{yAD4W_x001C_ê]Al÷ï¼DÈAE%VWHvAJ©ã_x001F_&amp;ÐAL¢wUaÁÐ_x0004_NÌ~/bA°&lt;!ö&gt;ýaAøû_x0003_åUaA`8½ò_x0001__x0004_)¤fA4Z_x0015_ìlA AVØ?TÁÂcb_x0008_fwA¿_x0003__x001D__x000F_ý¤A0Q=¬à_x001D_[Aà0Yyñ|AüíúïãbÁi_x0001_§_x0006_hwA(óm5_x0002_XgA¨z[ÀþÖ~AÐaBv#ÈcA_x0001_D_x0012_)ð©_x001E_A&lt;l_x0010_mFVA¸ KCttA»Ý·A JjY.hA¸&gt;¡AhA_x0008_!UC]âiA_x000C_bu6ý×qAfJ$`ßÁAà·ìãvA&lt;À¸M.nAºP1S-µAP»^-¢A$ßl!ætAÞ.øÅHA@O¦³;'Á_x0001_¦¨ÈÄ*IÁè,yØ\mA_x0018_lØw8_x000E_vAðB_x001B_ðEmRÁ_x0001__x0002_	Þ_x0005_N~A?%&gt;_x001E_@VA¹ôñÎ6A(V'wÕzPA¶/ÕgÙ_x000D_yA/³§GaÁrÄ_x001A_ÜNËtAh^ãª¹÷TÁl_x0006__x001B_¨RcÁ¸ZYnÿzAÜ³_x000F_zbALs=«»R|AHuO	ÁEeA_x0001_ÿO=&amp;lA_x0001_À! p_x0011_!Á4Em_x0017_ÁtA`º'_x0015_&gt;Ø[ÁÜÖ³D=nAð_x0008_g©Ð6mA_x0008__x001B_7~®wRÁ0¯5¦C¬xAv²t_x001D_l¸pAàx; 'EeÁØ4X_x0004_`"\AèFCÅ«omAÔxº,ûiAjqß7vÁ¸ôS&lt;m_x0008_hÁ5¤_x001D_M}A0³ïï¶WÁ ÉÝR~A¯ÿ_x0001__x0006__x000D__x0004__x0010_A Û6wÓ¸Að1TÿìtPA8_x0002_°&lt;ÙhAbA¸ÄÆ"A_x0002_¦Õ/²ÝAnFÉ_x001F_:FA@B_x001E_K_x0014_Ä\ABZª»ËvvAÀJâír_x0003_SA´ñaüqAÒ¤ÐÿïTtA»=_x0017_ÄÿuÁÍ_x001B_æo_x0008_A°&amp;_x0002_ÿVÄUA_x0001_LÇÁz_x0013_Áàui_»IÁ4§ÖÇhÞoÁärÙÀ0wA_x0001__x000F__x0005_koAZA`SÚÿä_x0017_5Ah_x0005__x000B__x001A_dFiAÀkè§ÎªNA@|³M*AðZõSA ÁÃPÁÖº_x001D_«_x001F_pA@_x0013_üËùz'Adk¨é_x0001_PbAðõxO_x0016_}Aô` a_x001B_ÙA(o_x000B_6ÂHrA_x0002__x0003_Eÿ0ùÅA_x0012_ÆºÇ)ywAlÙ_x001F_¤CjA&lt;_x0012_¿_x0017_'yAÚ_x0018_{Äº$sÁ3_x0002_¸}dAöüæAÌ÷ÆtAÌØ_x001C_8cÁx¼_x001C_¢_x000C__[Ak_x0016_(ÚÞ_x001E_At_x000C_heß_fAlø u_x001F_rAÖ?û).¨tA§6_x0007_bÞNA Ö._x0014_÷TÁ_x0002__x0014_ä$`ØnAlARÆ¿}AÐ#;þe uAt_x0017_ß_x0001_xwAXÉ7_x0016_³ÞyA`ÊñWnIÁ0_x001B_mdÅApò	ûBA îù4`ggAüÕ7Î1zÁL±W(_x0014_nÁ\Ý`ÑÉþ|A_x000E_(Z_x001C_ÇÑ{A Ú¢/bDA®N@.Þ»A`°U _x0001__x0003_# @A@ò´_x0002_0eLA|n_+NA_x001C_¯o¡ËwjAHÇµ_x0001_ùºhÁ`_x001C_j©øMÁÈç_x001C_1_x001F_A|Rî_x0006_´ÏyÁ÷_x0007_ts®A ¶ÙGCtAØ_x0014_sHY§A¨zCP¶Aò-îÝ¹wAÔbÞ]Þ¥zAòès8g¬|A_x001A_àe¨Ð+AÞEs._x000D_zA_x0002_¢wrXAP4¦/ühXA;½­uSlÁÇô_x0002__x0006_ñA8ÕG©{_uA"P·Rë\A¤È6'_x001C_|A_x0001_ÕÝ3ðy_x0012_Á2§ymvÁX_x0004_ê;VÉA(ô_x001D_	üxA_x0008_U3µaAT§ç'tA&lt;{[î¦aÁDÇj²_x0012_qA_x0002__x0005_x_x001F_T¹Fj`A¬_x001F_:èrA_x0002_&amp;Ù0Ô_x0005_Á8|_x0016_íQúAÐ_x001E_&amp;¾´5VÁ¾_x000F_u6$_x000C_A8_x0007_.÷QlA·ø_x0003__x001E_µÁØãæ{HAUÚy_x000B_AÐxæÚà¼YAæ_x000D_¶dA_x001E_ Ü¦Cþ~A°{®_x0002_¯JÁ_x0008_ß¦_x0007_\csA¼*½_x0002__x0019_eA_x000C_uzi9DaÁàÞð_x000E__x000B_R0Á_x0010_X÷Aû®}AL_x0010_qÓ³õ{AUó"_x0014_þëA_x0004_LP«­A_x0016_ö_x0019__x0004__x0001_AH#ñà=doÁæ$ú_x000F_0pA_x0010_&amp;_x001E_ãñOiAÔ_x000F_þÀgAh«Þ[,ëjA_x0018_Ìé^nzfA_x0002_÷	´M_x0012_ÁÎ¤±_x0008_j6{A¨[®c_x0001__x0002_OÇA(2êÇIpÁn];Î_x001E_Axã¼÷ÞUPAÀ|_x0016_¿«	5ÁìE¥õrAÚ_x000E_ù"r}AÁÅù_x0007_AmÆTøÃIÁ;%9AÂAÜ,_x0019_Áð_@ì_x001D_UÁvJ_x0015_QçqÁ¨ùõÊ		mAÕÛ+ËÍA_x0001__x000C_¿ì4à_x001E_A °¶³_x0011_¿pA z6	_x0012_}AÎ_x0017_ 7e-A|ô·½b_x0010_xAt_x0004_a\_x000C_iÁxÎ®9,ExA.ÙÀyQA_x0014_»¨_x0004_nùqA_x001E_ÞÝý_x0013_HrÁ4 °_2RlÁÈIP]~WAp_x0010_'8s_x0016_TÁö¨_x0012_;Á_x0001_é_x0015_Êï_x000E_DA_x000D_I_x0019__x0006_KÓAøØ=_x0008_Ï{|A_x0001__x0003_è®sÔe?[AlM_x0001_ ÝWjÁÀ,1Igó'A-¾04Ã6A_x0003__x0004_ÊËÕ(vA¸\ËË²=A._x0015_%_x0005_¹_x0007_A0ìk Ó_x0007_DÁ_x0006_Et£$ÓvAÔF&amp;7átA_x0018_b-kçÇ]Á\®ñÄ ²yA_x0001_î7±uAÄE3ÍýÝyA_x0001_6_x000B_GÌûð@@_x0010_¹:çVA¼ð_x0015__x000E_¯NpÁ_x0003_ Ì.àËA Â_x0014__Á4Ì/u¾eAVm=øtA$ýÙG0@A"­·¨¸_x0017_uAÁ÷=| ¿A¿ù]n@_x0002_A"¦$úyóxA`_x0013_Ð.DA\ßÉà"A_x0007_N©`_x0002_A@ÀRÎãÌ7A¬#üðoAMä_x0002__x000F_[SWAA©{)YbAÌ^_x001F__x0019_]AH_x0004_yúýA_x0008_ïØSàfA0 _x000C_A_x0001_ñ[Á_x0002_	P²¹_x0007_ÁÀOdöLAÜ{g_x0008_qA´3_x0004_yÝtÁÌöéÚt×vAÄ·ìûyRÁ_x0002_]³ù'__x0003_ÁòËl×ééA`î¾^_x0005_=ÁR/°_x000D__x0014_ñrÁ_x0010__x001E_ÄeAC¿z9_x0007_A Âb_x0006_¸QA$å_x0004_ðª¯hAätwÒTA_x000E_A­zqA¸£_x000B_*#sA$Ïs¡czAé¢_x0014_÷A`lLNôõnÁAm¾B_x0015_öA0W©ßOYAyï_x0016_dA ±$½¨&gt;vA#]ª_x0014_"ÎA|°ÎD_x0018_qÁ_x0002__x0003_Üè.¡{|ApÐ0_x001C_âÕWÁØþ5tR_x0010_VAz$üËxA_x0010_®ÉÍn,oAªN_x0001_8AH_x0016_¨ßÅmtA?ÀÚ6tÁßO(_x0004_MA°÷W½_x0017_ZA ³/à+_x0012_rAÀÿ8ë­8ÁX_x0019_e#`®rAMb¾*;_x0007_AIý0/`A_x001A_ësòÐSsA®_x000D_Ék&lt;Axû_x0017_?C_x0003_sA&gt;°I×*-Aôè5¬pÁx7fCIAª(¥ùqAÀ$_x0010_¯@A_x0018_kG_x0004_&amp;{A8¬ÍZõAÜð0u]CAEª#A ÿ´©_x0011_dAñÕnüZA¼_x0014_ò¿_x001F_jÁ´ß&gt;m¶s{A¶s´(_x0001__x0002_û_x0002_A¼¢÷_x0015_ñAÀÖ(6ølAÎ¾LL_x0004_=A_x0006_u_x000B_Cø_x0017_AcI(_x0018_üSAè×\Ã¸bAÄÃ¬¢¾vAù	$luAÝoîØýAÌÂïåªsA_x001C__x0013__x0018_¤2?`ÁèÑ_x001B__x0012_i¡A¬ìÓFy©`ÁËÝ¦`ÝCA¤WõQ7hA Ï á,pA¸8?_x0018_y?pA[.YjA_x0014__x0014_IÛ{AÐ{ý*_x0018_jA8Ô=XqAÉ^-Ð-*Aè{^ã¬¹bÁ­¤Ð_x0016_DA_x0001_|Wi½ÿ&lt;Á$_x0012_$ëüA|+_x0005_ÓA²oµ_x0019_¶ExAô0 ×_x001D_öpAÐÙ°_x0001_ÖÖnAòÉ_x0004_¤*wA_x0003__x0004_Èè&lt;c­WA_x000C_2I2»eÁ°_x0018_ü_x0006_È°uAx*ì#XÁÜ_x0007__x0004_¥gA4Þ_x0002_fÆhA×»5é¨»A_x0014__x0001_zä[|A,Òe_x0016_A 5¤zrA¸/Ê`\TÁº_x0018_ç|Áîýjo6ABõ§ÕûvrA8_x000E__x0010_ª8¾vAFVÇöB±vAîÒÇ "Aó³eÚ\Á$Áíöl{AÜ_x0018_]_x000B_3ß~A|ê_x001E_pÀ|At²ÁºüA_x0012__x000C_Û&lt;CA$Æ&lt;ÄAÆ6µòpAèkÂA0±÷huAsüðsA IW³aSAÀÝÁ 5Áü¨_x001B_a_x0017_þ~A¨¥'O_x0003_	ÃrÁn|¤"ÊsAh[_x0008_Î9¦SÁha5½¶?}A¬_x001A__x001F_¸_x0018_pA _x0011_s_x0005_nATG§DmzÁeôT_x0001_rAHÚ]zëý{AØt4_x0008_3fAÐÕ'«A`AtàõíSÍ|Aü½_x0017_ÚÀJwA8n¤´²	cAÀ_x0013__x000F_O*XA _x000E_uï_x0017_4A(á.6ëydA@ó3À¥v{A²pM)&gt;ÐyAÐ_x0007_º/_x0004_WAÀQd_x000C__QA_x0006_zAÏ}Að_x0017_%y}VÁPl¹Ð_x001E_*yAÀeÝt·tAìï¹`kdÁ\Û¾I½=zA¤îÚè7gAª_x000F_Á)ÿrÁ¨úàf«xA_x0002_PÇÏyA6ã_x0016_;A_x0002_	ìRDsA_x0012_6§_x000F_ÈàA3ë³_)vÁàÁMÛVÁð¿û_x0004_hAÜ|_x0007_ãÀéjA_x0010__x000F__x0004_-^A¨«ÛQØ&gt;eA_x0002__x0004_/£ª	&lt;ATz¢ÂlAÚC@\_x000F_sA8ötãVÇyAÞ8ÜÌ\AÂÊpÍ	_x001F_Aô¬'/øÄdÁsk,.HA(~_x0001__x0014_O_x0013_nA@jÈTùaÁ_x0004_Îf}ÿîsA_x0010_þ¼Ú_x0003_úHÁÈïCvÜ$nAÆ,U°/$tAXÚÏ/üÛbA®CNþÎ_x0004_A _x0011__x0008_l.AA½_x0017_JA`_x001F_xtsÁ_x0002_øÊG_x0005_ï@,#ãÐ×rA"üÆ×Í|AÂJ~ß_x0004_|AÀåÊ_x0006__x0002__x0003_wD`AÄx~ò­&lt;tÁ_x000E_àG¾È'uÁd/múH5Aô³L7dÁôm«½YdA+_x000D_:_x0001_uÁAllm¼ÿ¹vAèQÛñqAØÙ²I¼øsAàâÊr_x000C_ùGAJr·ÅhA`YÅ_x0018_bÁÐÂS_x000F_ÈiA|ý©M_x0014_jÁ @£`8LAé-ßÔiA¶ìÜ`ÿÒA_x000E_óòkó|A_x0010_®Áâ_A ¾áTà¡3A	fXT,A_x0005_±A#_x001D_d!m¼A|5Â_x0015_^_x000B_eÁ_x0010_k_x0012_¡¦^OÁrO´ÞøUzA¼¿Ç²f²zA_x0008_o_Ï_x0005_YÁrU_x000D_îPEzAø_x0011_é_x0018_¤ oA_x001C_ñ_x0016__x0003_ZA_x0001__x0003_~6_x0002_ _x000B_ôrÁ_x0019_ÝÝ^mrAlÔ/K_x0001_6yAlªäj_x0006_ZmAåtR_x001A_¹fÁTHH_x0016_\BzA_x0010_Á89CIAHuÒYVÁìKÇ-pAÞ·(bBaA| ¼"yAÍ	EÄA_x000C__x0004_vAä ä] ­zA,ó'ÇbqA\ñÈº2ªqA§ß1÷Ð¤AÄ?ZÑ_x0015_wAÀð¸^QZhA:S'ÔD÷A®ñ¹+8}A¼_x0002_¬_x0008_"_x000D_tA_x0010_øa_x001B_çdA_x0014_³TÜ%xÁ_x0014_`PnýÞÁ_x0008__x0018_	_x0011_ÌdAËÓ7U¿AÀL(V¯ÏPA_x0010_Ïñ'`AJ_x0002_6¯¿A¤â, {sA_x000C_îÐ_x0002__x0005_&lt;eBA8!áGÊ_x0008_cAÏ_x0001__x0005_ÑqAä_x0013_TS}zA$ðÀ¶.fAÀuñ_x001F_ÛlA8²Õ_x0017_u~~Aèê0ÁYiÁ8_x0013_²_x000B__x0008_ÝnA_x001A_E_x0006_ÀËvA¬)æg_x0018_AØcM&amp;bÁ_x001B_"üAä	dë_x0003_qA¨mCÅ¯_x0004_rA@4|½_x001A_9ÁfVàíd_x0016_A6s_x000C_b_x0019_#A¬bä·_x001E_yA_x0018_È_x0002_AÐSPã» tAÔ´Òß_x000D_ÄqÁhXèXqêqAu_x001E_d_x0018__x000E_ÁÈð_x0002_E ÛPA_x0002_ÖôlºejAd*.îûúA_x0004_¬í	R_x001A_AvyWtAPÆð3_x001B_EÁÄ_x0011_¥_x0004_Þ*AÀ§xÀH×SA_x0005__x0006_`ã	¤¹"pAà[å_x001B_dÁ8_x0003_õdaA=Ã&amp;w«uAÒíK9RµA@ç_x0002_Ã.®ZAºÅÍ?ññuA ËÌuA_x000E_ü¤`hÁ8(t_x0001_Að_x001F_×ºýûIÁ`d°yAªÊ%R&gt;sÁr_x000D_Ë|ÍAþ°Ëî!LAÐRÿ_x0018_ñ÷MAØíS|¸ÏkAðÑK}JØ|A¶÷Ø*ÙÁAµÒåWÍRÁ_x0014_^gîÎfÁ _x0002__x001C__x0012_8_x0003_dÁ X]¿|A_x0012_ÿþÿ3}AH+*Ð_x0005_#ZAX/(-_x0004__A_x0018__x001C_¶øÓtA_x0010_èA/_x000C_aAØö AË¼rA,Yx|_x0015_qAÀ#éúÍaZAú}Óu_x0001__x0005_NöAPn»#'aAn1âmÝxA_x0001_¯wó?'GÁP­åÑÄpAD]¼;sÁ0l+Î½)QAÀá8_x001F_b§$A_x0014_ÎÁµ_x001F_AðßeêðÒ\Aâ_x0002_ìöA²sÁh¯aÔ_x0019_ÁkAÐ_x0003_°v)ApÍ2=óÁ|Áp¿A_x001F_C½`AP½$KèhAI!»Bô_x0012_AÐ_x001F_±mA~_x0013_ÕkÖAà½XÙéÌ]A4&lt;¼ê_x0013_©cÁ°²GnzAx?Y_x0003_'{A°¥_x0012_©yA(_x001A_2Xf`Á_x0004_2%_x000F_NxA¤=A5¤¸AñnZnqéAÈMî_x001A_I_x0002_rAheÖ¼×_x0019_TAÞ	r~F	AXzJ_x000B_Ã\kÁ_x0001__x0003_¼_x000F__x000B_k_x0006_cÁ_x0010_ËL¹ßvoÁ¼_x0019_MQªxA_x0004_¿,2C|AÚÏ¶6¨pA¢G­_x001A__x0008_A_x0010__x0002_áá³qAè#×ÿvnÁ8.£Û_x001B_~Á|Éµ|~A`s^«&amp;¾AL_x001E_³_x001A_½_x0005_sÁHZyÄAèì¥_x000F_CIQA0;Ks¢÷A@*jc°{AÈ¤© _x000E_vAg8¿_x0011_M{A¶^_x0012_ÚÌ¦AÀ]Ùq¾eAtØ_x0018_$NpA_x0018__x000C_§N&lt;*Aè¡_x0012_N¬(fAàé8_x001E__x0014__x000D_GA_x0010__x0019_C_x0005_}úWA¨D#_x0015_åâA°vùöÙ_x000C_@ÁPÑY_x0015_ÏÎWA_x001F_w¡&amp;_x001A_ÿA)¾_x001C_ÉC&lt;AB]³:_x001A_&gt;sAÛ(_x0004__x0007_C_x0014_UA`k_x0018_GNyAAW?²_x0016_A_x001A_É´1Ü9zAÈ´¹´"eA$_x0014_À_x0012_ösAÈ·\øø±sAø9_x0010_éÆ©sAúC_x0010_.á÷yAªhM$ðËAå77ÛqAp_x0006_å:	_x0003_nAè{B}N\A@ãiINû|A¼Â[_x001A_yAØCEÒPA°-X_x000F_Ø_x000D_WA¸_x0015_JIý_A ¨Ñ_x0019_ØÈEA|V_x0002__x0005_cAVÕkÈ_x001C_4xA\_x0016__x0017__x0014_ÒwA_x000E__x0004_+AFA_x0001_[t=YùAìÿX£A(Ì=z`bA_x0008_±Õv»rA`X²ÓMAÀNÇ.ñ!Á_x0014__x0001_)$K~Av_x0016_úáAL_x001C_ÇælÕA_x0002__x0003_ÈÏy~ìASÁ_x0006_ÓÕå#IÁð£]ß_x0012_&gt;iAd;5~iÿwAÚñí_x0015__x001E_zÁýFêÐdùAàñÙØé£CA@µ¹ÝKü0Á4Ùâ_x001A_ØñvADz\¾_x0013_~AA#_x001B_Û_x0019_oÁ-_9&lt;_x001B_hÁ_x0017_þÆ_x0016__x0014_A4_x0003_|®gnA@ñA|Å?EAXÙ}_x000D_ÜvaA¬:ÏK_x000B_eAì¶ôJuuANÇSï_x0001_ vÁ_x0002_ðV_x000E__x0012_ó_x0005_Á_x000F__x000B_ÍëiA)ÓÎ6ù&lt;A0f¥ûdLA_x0002_4µwZQù@"ÍÓ&gt;~dA_x0011__x0003__x0014_èÇAÑ&gt;ä{~A_x000C_¢e²Àé}AØë«,vAFü;'A_x0007_ÑtÃA_x0008_$Í¸_x0001__x0007_o pA°ûÕ_x001E_ÀQA_x001C_ÿLIk{A{_x000D_zÍ}Áì=+3©+`AÈ_x001A_Nê_x0005__x000F_AÔ÷_x0002_ú\`Á 5_x001D_2¡-AÔ(_x001F_¡Ê¸AÈ¦_x0008_ÍrrA_x001C__x0016_å²+vAæ_x0016_D_x001A_é¯At_x001A_r9WD}A¨_x001B_x^cA_x0014_ígÎ9tA`¨_x0002__x0003__x001A_,KA¢_x0006_üÎ¯ò{Á(Ì_x0010__x0005_ÑgAHÌY·_x000E_SiA_x0010_HI}Ù²iA_x0004_µ6_x000E_,jvA´_x001C_X»QvÁ _x0005_Ú¼ÅuAXd`ë&lt;`sA6»;º_x0008_A_x0007_­SÁVë~A"*WT¶A$ÕO*ÝsÁîyÙwÁÍ%2@_x0002_Adþ_x0001_ùoAt%ÖÔ_(nA_x0003__x0006_àliÓ_x0004_j0Á0çÉ_x000B_ EbA°_x0002__x000D_KH×[A_x001A_êY_x0001_zÁì±Å¸¢eA´_x0002__x0010__x0004_±æqAT&gt;¡_x0014_DÝxA$ýákIvA_x0001__x000F_È^2NÁh'¯ÁûacA8_x0016_[yÞ_x0014_A°ÔÃöRQÁl¦KmíxA _x0012_&amp;à_x0001_UPÁð*Ïï3wwAñtjàA_x0017__x0019_UÿN\Áà©-¾¸KÁÜòtÎ{tAâ_x0019_½éBwA8¡Ð¦_x0014_¼gÁA_x0005_©OGAt,_x001F_N»nA0´ÍÎÁwA_x0002_*aïîpÁª_x0002_©q$A_x000C_¬~ü~A2AÖ _x0001_AÃ#&amp;ØDAp2¨ó±MQA¨wKÙr_x0004_}A@@Ø©_x0003__x0006_5êA_x0008_¦Ì_x0014__x0010_eZANÌq§UA¨ø_x001A_;~AbA_x001C_"£_x0018_a`iÁ@eÔiü%A$#á_x000E_)_x0005_mAàæå®7BAÞuBë_x001E_vxÁ_x000E_lÓOAPÊ]ÙcTÁ`c®AAiâ_x001E_íKA__x0016_ýÞAú;{A¸õ¡_x001B_ÝÈ|A _x000C_pS!EAà_x0008__x000E__x0008_¶AAPsñ¯²EA _x0007_«øgLxAr`®¯óAÐ_x0019_-¼ðA_x0008_ÊÚ~ègA_x001B_ÎOAlEÝâ_x0007_~A_x0008_Â_x0018_]Aà_x0005_J£õ`A@Wöõ_x0013_7AX_x0001__x000B_ÃSA^I@¶ëÌA²­É_x0004__x0002_tA¦ÌÊßÅ*A_x0001__x0003_ø_x0005_EYÛ¶lA(ku)A 5ûíþGA(EL!PsA¼ÎÏÛþ¬hAìãAØ@bæµ_x0018__AHh*Wþ+qAàé¹¥¬§AÌ~ÝÎËPbÁà_x0010_»_x0011_Ó¡ZAXÃ#ToWÁ(íO_x0012__x001B_A4I¬dA&gt;QÒ _x0019_A¤o¥ØveA,í 3Ä§|A2_x0017_é	ªSA_x0001_ì»¬`P	AMtÕTÁ_x0004_p	ç¤oA_x0010__x0019_ÈS¯{A@½¾Ó gAPÎWIA_x001E_CàbôiA_x0001_Ö_x001B_Æ_x0008_ª_x0019_AxMåu_x0018_OcApì²EEºBAÔÞÜ_x0002_öiÁÈË_x0010__x000B_AÌ÷upAÌ_x001B_ëD_x0002__x0004_XþA~·_x001C_øA*·¬¶HówA ßäQÚÏ\Á¸@_x0011__x0001_Ï]A@{_x0007__x000C_+AæÇõ¢A$ÉÈsAZíY¹_x000E_ÞuAÀ=ÐùrApè°[IA"Év_x0017_À×qÁ@HCd¼#YA_x0014_ò_x001D_mwA_x0018_Ð_x0007_rhA­«¨Aò.I3_x0017_]xÁzP_x0012_ËM AÁ¿_x0013_/ÞæA:xcTõyAhR&gt;_x0011_/lA _x0016__x0003_^XCAÈTIhfÁ q99±,DAtc_x0011_ |PgÁ\ÉSÖuA Úw_x001E_lAê8õã13A&lt;_x0001_iÉ2yAèÏ_x0006__x000C_µxA_x0002__x0001_»_x0015_ÖA´Rÿ"A¶}A_x0001__x0008_Æì¦BUÍuAÕVµHÍ$A_x0004_@ª±m\AàîúÌïagA_x001B_:S_x0006_WÁÀi8ÅïJA ßéíX3pA_x0004_4E~âkA_x0007_8¹£A_x0010_Ç©vÍ"lA|6IRÕ²wÁ_x0001_k6wZrAð_x001D__x0005__x0016_é¼JÁ_x001A_ÌuáutA`nßÕ cA0|_x0003_ijA4Ò_x0016_?_x000C_ieAºês_x000F__x0015__x0002_A_x0001_&amp;ZÆ;Á YÈEà¯LÁ_x0014_Â²ò8A IpO_x000C__x0006_7Á¼U_x0004__x0003__x0008_gA@­_x001A___x0010_yOAð¤ëçËoÁ ÕËÅqAH_x0001_á0_x0016_ÝAt¾Ë_x0003_!?AÀz_x000C_ãUA¸C½GeþuA_x001A_w{eÇAD&lt;ëÙ_x0002__x0003__x0001_¥Aä&lt;3*3aÁt³Ú¾ÐlÁ×¨º|A*_x0002_Z×l|A_x0002_&gt;"jAÌ|m}i|AÆHvW_x0013_AÂáR¥ëõArÈ_x001D_ó_x0017_yA_x001C_zØ_x001F_³vA_x0012_÷Ó@_x0015_AÔV"_x0007_ÆbÁ~w`Ak§_x001C_ÿ´A6ÃÞrA_x0008_ èc¸ÄgAð%ÚtypA¦	ÆúXSvÁÚXçÇWAþ¯Ó&gt;åAÐ^*²_x0001_aBAÂ}_x0005_¨·ÃrA_x0008_Ø_x001E_ÓAgÁ`,ëùúJ^ÁV4þgÁàQ÷Ú_x000D_'bA_x0008__x0007_.nüzAX}ZhVA/_ûV°ÐA"Ì_x0007_ºA0{þ_x001C_`Á_x0001__x0002_°_x001B__x0007__x001E_:­aAÿ_x000D__x0003_§AúÖ_x0005_éÝÁl\²°5ñ{An&lt;²Ñ?A_x0001_(!_x001A_H_x0004_dÁÀ%\_x001A_1^AÒS¶»ÕDAFNÙ_x001E_mA§_x0013_õ+$Á_x0010_ÖÒ]w«xA&lt;SC=ñåiA6È_x000B_N_x001B_pÁ_x0001__x0006__x0012_­ËA8_D_x0004_`yAàÃ_x0004_O¡ÔIAX!¨AûEAõ_x001A_-ÈÍAX&amp;µ=\|AD:a8«eeÁ_x0010_­R_x001B__x001C_ßRA_x0006_AüÙ¿AÀT¤¤_x000E_.]Ah\_x0017__x0008_ß^bA@ÖÌ5å@ÁD«\¾_x0003_|A¸º_x000B__x0004_vgA@¯_x0010_"úTZAæ£õ"yAô©ëO{A$_x0003_¸YX·rA ß_x000C__x0001__x0003_ §rAxY_x0013_ÎOvÁþ´Óe}AfrâØ«BA7îGû|AB'ñðô(rAøTéÝñhuAôùlF[ëlAH©Cõ1lfA´_x000E_xrG×|A\ÛÅ_x001E_¹ÅrAfà	AÐñf'éZÁpjÎú¢â\Á:°]9G_x0007_AßDutAØßÇ#ºNxA¤)¯rÿ"jA¬ÜJ_x0002_ÝxA/ÍÉövA\`O5¦oA_x001B_öÄt4ALËãpAõSlË-jÁ_x0001__x001D_.ÊÄä_x000C_Ahéèï}eA_x0014_­ç²è\nÁÆÈ¬c6}ÁJò_x0018_7_x001F_vÁ_x0004_k²_x001A_ _x0013_A_x0018_'_x000F_ê_x0003_fQÁ`Þª]ÿ_x001A_OA_x0001__x0003_¦.T_x0007_§!A_x001C__x001F_wXxA·5¨:wA ÀJ¢íCÁpÆX¥OówAÐ_x000D_ LfUjÁ_x0010_çqOïCXA¾©OlA`ø3_x000C_ô~A_x0001__x0015__x0018_õDÉ~A ÊB³¸tA`~ùøpA2®P#_x0002_xAuÀÒ_x0002_,_x0019_AÚHvÄ4:yÁ¤¹8p~teÁÐwN¼ÑµyA%B=úuA8¨=áÞ@nAøÛÞ¸c`A"f SA~YMïOuAHrpV$A ÎNÔj¼RÁt¿°ôôaA"Iãp_x0011_Aõ[â´LAx_x001C_±¡_x0006_ÿXA¢_x000B_{|]ÁX^ùÁçÖvAÀ_x000B_Ï_x000F_Y! Áôãøx_x0001__x0005_^~A@®Ø_x0003_Á&amp;AdòõàðòwAðzg¾ zAÜOÍî$A_x0004_c_x000F_ÞkµyA_x0008_ÃâzÊ÷TA¤@Êïó/wAà+r'_x0017_aA@ÝË÷vvA(EpPnùAê0\@Û	Aµ)}_x0002_;_x000B_AëË¸iÁôA_x0008_&lt;8]8¯QAN Osñ©qAð$»Ï_x0017_vAÆ*;;8ûAHI_x0014_Å`ÐeA¶ë_x001A_Ì«tAìMsA 8jÁ`×ë,VAV2¸ðo~AÔÃ¥8tpÁÒ!ÝË½_x0019_Aæì\_x0002_Ú=Aü_x0013_÷gp~Áfl¦­uAÜ¼_x000D_Ñ[­kÁ_x0010__x0011_½¥AfE¨ &gt;#A6[_x0002_V!íwA_x0001__x0004_,_x001A_1 ºvA_x0001_æãÿø}A_x0017_¬+ÀA_x001C_AÄñã¨mãbA¶_x0003__¦¶ÇA¬1LV(¾A`_x0015_ÇÐ|,DAx¬_x0001_öO[Á ®¬@/_x0005_7ÁÀa_x0007_}&gt;KÁ°iu à_x0012_pAÎ$xnÉsÁÈ_x0002__x0017_p_x001B_ÑsAp_x001A_ïë«xAB_x001C_rÁê0Q¬~Af&gt;Ô©_x0008_NvAbr_x0001__x0011_cA_x001C__x0014_ò]?7|AXáá1ý¹bA_x0018_øÖtgA¼_x0003_-u_x001C_ý{A°9$QÙ_x0007_`ÁÚ8z³èA|±Çä*A°'¼Lê]A_x0001_Ó½±~uÁúÏ_x0011_7A\ÍÈ'±_x0015_uAà[	_x000B_K3Á|[¤)ýjAq_x0010__x0001__x0002_3$}Alc.­~A8]\_x0015_A_x001F_lÁ°_x0019_Ï4Ñ_x001F_ZAÐ_x000C___x0011_9TÁÔ_x0005_Wn´_x0005_pA_x0016_é¶¬8A.ñÐ¢ÄÌAú%Ò_x0005_»A_x0001_§½_&gt;x_A°DcTSAz_x0004_)·¡ËAP¯3jñXAXP1»8qAàMÌÙípAÀO$¹_x0004_&lt;WA°8ßìIgÁ=ñ_x0001_¥A¨ÐÏy_x0011_iAMãÑ{A¤~#K,_x001D_}Aàîê°_x0012_ÇEÁýÆt_x0019_&gt;A¦À_x0010_@Ë,vAÚ|	è#EAèfÃµ.uAè5DRXYtÁÀ¶Ê½úLAçË&lt;ìÊAD_x0011__x0016_Ñd_x0014_Á°Ý·Ks&amp;TÁX°Â:M3mA_x0001__x0003_å_x0013_Ø_x001D_µA`j¹ÅtEAÏVánm¬A¸±&lt;.pAò_x0004_»_x001F_R@Aï_x0008_´'ñA¼§_x0001_ÂA_x0001_J_x0002_[_x000E_ÉMAÀe_x001F_._x0019_mALÂ/_x0013_þAÖaW_x0002_àA^_x000C_wf}sÁÚ_x0015__x0010_T_x0011_ ~A¨ó,!'rAð_x0006_ãéxA 4«í_x0013__x001F_&gt;ÁÐÕr qÁ_x0010_Sé@cADdEü{6qA Ñº\_x0003_ÔdA¡_x001D_T¢´A¸âlÎ_x0018_ivÁ(_x0018_ûwZ}A^ËÃM#JtA±_x000D__x0013_ÉÝÃA,°àï}tA&amp;w¦ízAL8w"AÈX(Ê¢ÄA0V__x001B__x001B_;fAüV¿_x000F_Aìº'_x0001__x0007_ È]Á_x0007_¼8Õ&lt;"yAà.µ_x0001_n_x0005_vÁ ÉS.tgÁ¢¨y_x000C_ÙA~§''¢sAPÉ©è*_x0007_HA¿Í¢A$·ÝÇ_x001A_zA]f_x0003_TÂ_x0010_AÆ=~]_x0003_AÜ¯BôgAuO8«AÈT÷ñÊíiAÚÃ¬ôÍøqA&amp;_x0006_	Öò|AÐæÎðZÉ|A[öÖüxJA_x0004_¹DòsA _x0019_ä_x0015_{sÁp nÜÔ¢PÁì;_x0004_®ö_x0012_lAX×]_x0017_w¿AëcmyArez_x0002_3g|Aåæ_x0017_ò_x0004_fAP-ÞZAHÙ_x000B_&lt;_x0015_rA_x001B_Ýjè´~A_x0016_$m¥îrÁ`_x0006_W'æVA_x0001_àìP_x001B_aê@</t>
  </si>
  <si>
    <t>f24e8ec775c7ad2e41ec4378d681231f_x0001__x0004__x0010_u h@DvAÊyWU´A¬~¬|¯ÂaÁè¢ÃFp\A_x001C__x0019_H×®|{AºU§f_x001F__x0006_A¸±ã&amp;ìðAà±_x0008_½ë_x001B_4Áä;ò5ª`|AÊ¸«çuA_x0019_¶é_x0003_;AHC _x0014__x001E_ÍnÁ£7Çi_x0018_nÁ·'m{1xAè\®bxoÁ_x0008_Z_x0019_~QÁÔMgEÑ_x0003_A¤å_x0002_4¾»rÁl_x0019_Ì§ækÁªqÈ_x0001_ûAÐ_x0011_röfAxÄ_x001D__x0012_Á_x001B_|Aå1Ã»grAùq,ãAaÍLA_x0007_/_x001B_A8ñ¼º-EaÁÐ¥ø_x0007_²GA"kÃ_x0007_AêÎ"_x001C_öAhd¯ª AÄ6_x0006_I_x0002__x0003_I9uA^XD_x0018_·\zA&gt;Q]tp|}A`_x0014_V¹^NAX¼¤ÖnÁ?;_x001B_c_x001D_xAÚ~eÉplA@=TdvA_x0018_ïÍéÌhA0ªÏy_x0007_´Ao§0¡!5A_x0010_tÎÆPA¼U=ªÚÃA×ZzjIBA²9¦nðAªý ¢£AF_x0003_±b|~Ajp©_x0004_!A:]FÈÑ_x001F_Aà¼[­ÄlATIVÐSAð×d¸_x0013_~@Áôùj_x0018_uAÀ_x000B__x0014_4©_x0001_&lt;AÊCª÷úzA_x0002_Ecºä}A_x000E__x0006_þÿJAà_x0014_@èécAÐ{,yADW!u_x000E_aAÐµ«ç­WA_x0002_àf¾EêÀ_x0001__x0002_p¡Ú ècÁ­Õô_x001D_A2¡_x0011_;ÒØA(*±±¿=aÁ_x0001_4_x0016_§ifADz!UXyAK³_x0010_S¯xAð&gt;­[rAèö)Z,O{Á7êF._x000C_AJïËt]A _x0003_ZEÚµJA_x0006_u»_x0015_ÇBA`_x001F_	Z_x000F_ãzAÜ_x0013_½Íá_x0012_bA@ÝBQêMoÁMg*_x0004_Ì{AðÝòÉkJÁúÞ²A¾ªuA_x0017_q_x000E__x0018_AÈ1Må½OxA¬æç!AÜLâ_x001E_ÿúcAÈ§­ëãømAÀöÜ@¢R{Ap¦k_x0014_Â_x001B_eAneó'zÁ8sÛ-HwA~!¯_x000F_&gt;vAH3_x0005_vîbÁôý_x0014__x001F_³øzA¨Ì¼_x0001__x0003__x0002_ÑA¸¢_x0015_µÚAý?yAX¨4|Aø_x0011_-_x0011_¡_x001E_{Ad³¯gV{aA@].Ä_x0003_nAÚJC«D_x001A_Á_x0001_î_x001C_QÁ"A §ir¤4ÁÏËÚ·³KAp5_x001C_ã_x0003_[~APò; _x001D_}A_x000E_A_x0002_*ù|Aøl°]ô`A_x0018_p^V¿}A¹_x0007_ÓMsAöµÍ¹]Á ¡sjÕ#AlÎ¡KÜ	xÁòáÕAàf©È"XA¹LüH¢YA@rm&lt;'ITÁÓOá_x0014_A,¦gR"hA_x0001_®_x0013__x000F_t×gA_x0008_k×­ÜtA!Ví`¿Á4_x000B_ììC}zAð/§«%¬qÁ &lt;._x0002_¬}A_x0001__x0002_ÂSÝxrAó»!èAP¸V}A úx'¨fpÁ@_x001C_Ù_x0010_0A÷H]µpA_x0004_Dµ§_x0002__x0014_`A×;PÁ(_x0010_ 9ÑdA¼DQAxA&amp;À?qmfAôësKßAä`J½AD¾+hkÇrAà_x0017_bÆ ûpAô°é_x0007_ÿxA¼Ôû_x0001_WAÁ¬ÏVòp{AË_x0001_üò¬}AÜfä^eÁëHE^;A&amp;ôõ_x0005_Ï-A_x0010_Ôv_x001C_¤zAc_x001F_7`ZAÏi_x0016_3A_x0008_/A;_x0005_AR»¥KuA¢_x0017_ê§gAHV¼ìÛVAÆáL¹âA¿_x000E_m|ÁH_x0013__x0012_·_x0002__x0006_M*sÁ ½î3-·LAX_x000D_öiÕ&lt;mAÀ	_x0010_¤ù_x000F_Ato÷ÀEùrA(ÏÓ¸~6rAr"_x000C_3_x0001_§qA¤OEÑ¼sA_x000E_ÕX"?òsA¾I#ø=ÍA@Ìöu´éGAnZ_x0014_%yÒxAb_x001F_jG6VAè_x0016__x0005__x0019_ZAd»Ê;kAnßhÂsA_x0004_Ì_x000B_?bVAf.OªÿA_x0010_fÑ)VlAì"IúWsAf_x000C_Äù_x000B_A_x0004_[l1îA_x000C_æ_x0003_ásA_x0002_ã~U8_x0015_Á&lt;¦1p nAëb_x001B_ÐpA :_x0015__x0019_yßJAñYLxA@	É&lt;+EAè)ÿ_x0006_\_x0006_wADLK"ÜiAê@5û8aA_x0001__x0003_@ó=z÷:A$_x0019_d/ûvAry_x000B__x0006_n_x001E_AXòA?¸KmAõ4,zApõhÍNpAt3+ûö¥qA ½RcW6Áä× _x000D_}A_x0012__x001E_ÄãtAläþá_x0018_¦A_x0016_ÿëJÌ_x001C_A`]úóÖ~A`ò6_x000D_H8A\Æï_x0014_PA_x0001_Ì$G_x0019_t(Áøk_x0018_Ô&lt;wA|wÄ_x0002__x0012_rxAQÄIAÌÇz©_x0006__x000E_pÁÀä¼)·BÁÀ¯ÝekvAÌ¾ß_x0018_å_x0008_sA`2íãä}AØÈ½»A!Ë&gt;ºä|Áµ¿F_x001F_æ£AÖö°DáåAÀyû#WøWAÀÝI_x001A_s£]Á_x0010_-_x0011_¢²rAàûFé_x0001__x0004_ß9vA&lt;m_x001F_ÞÓAT]]kAHU#_x0007_5cÁI_x001C_óóÔ}A(s&amp;å_x001A_s`A_x0012_S_x0003_zyiApW!_x000D_A "½ã}A.§ÔÌJcApÍeaAî¢æ~ËqAIzÉ\írA¾ûøQÁ_x0006_Aî_x000F_ý¯oA6ªv©:AD;§´³üA_x0016_¿ Î&gt;ÂAÎ]2üfÅA`Çóô!lHA_x0001_"Urµ_x0010_WA®ú_x0013_ÄzAÈï_x000F_LrzA%_x001E_·^A_x0001_¢ïäüQWA&lt;_x0005_ñZøEAäu_x000D_YzÁ_x0010_« *XÇEÁÚ_x0006_­ñ¡ÿrÁÉ_x0018_zAÐ?%SM­GÁD_x0002_&gt;ånuA_x0004__x0005_@·_x000F_å5QÁä_x0014_Ô·/~A_x0008_#è¸åôAÄ7_x000F_ï^~AººàË_x0019_óAd\	mmAHöÐ_x001A_MGmA¸_x000D_+-Z°dA_x0008_%_x000D__x000F_÷_x0004_jAæ0èÛ_x0001_(Aà_x0010_¹-ZqA¨Ù_x001E_ÏÍ_x000E_aA$ÛÙ_x000E_Ä.{Á._x000F_2_x0006_kAv&lt;?@sA1óÎ8ÀdÁ_x0004__x0012_2÷&amp;_AîfêáAv_x0018_ïCèvAúfS/Aræj_x001E_KStAIèÿ_x0015_©_x0012_A_x0004_}*'²IEÁ¨¢_x0003_¡w#{A,_x001E_TN*W~Áì)s¤9$sADý¼w_x0015_7vA¢g7¤×çA_x0016_d¡0CA %7Ç»uAp0£ÍþÇA_x0002_±	_x0001__x0002_¢1Af_x0004_ç_x0001_[A½Ø_x0016__x0015_vyÁ_x0001_ÒC_x0010__x0018_è#A¡ýõ_x0016_XAÐ_x0001_¼ ËùFAä´M _x0017__x0012_aAønõM¤rAÔÁMº"©uA_x001C_gwÒ-_x0017_lÁÈÈÃLèaAD_x000E_/W_x0012_xA_x0018_c7î=2iAããòËAÐÉØpL|AüÝxªY`Ap(g_x0014_P`AL_x0015_Uå3rA´åöÒÙ=xA@Ù_x0019_ý9Áii_x000E_+%ÒAHÊsNkSA0oÙ_x000D_ÐeQAÚïÕÁ_Ap2¬_x0002_¼9QA$ôòüAÂ3_x0014__x0006_³AðÌU¿Õ|SAÈ+èÄ©hYA@_x0016__x0008_àÄºpA_x000C__x0004_ìU¾fqAÝ_x0003__x001A_&lt;SZÁ_x0001__x0004_¹a_x0003_wÜïAøî&lt;5årAn_x0010_¼w©0rA$,áá¿|Aòñ½_x0010_¹yÁ\¸æçõdAÌI_x0006_MF¸AÐú¦¡oAVÊYUA_x0017_2&amp;_x0015_èA +×LQýA¼3_x001F_ÁãxAÚïìC®ãwAð­ÖÃUÁ_x000F_@}_x001E_|A_x000C__x0010_§M­uA¨J­.At&gt;$ï·AèÔ(ëûgÁK}ºÃ}xAÔ¿÷#Aà_x0012_moc_x0011_A&lt;_x000D_Ô=åtAà«m_x0019_&gt;_x0018_zAX=&lt;YG°YÁäþ{¡_x001E_A@	+ëLÁÐjÐ\~ñxAàÞ_x0002_ýEÂxA_x0005_ï»t_x0004_Aâ¶í·?A_x0018_ð+à_x0001__x0003_(ctA&gt;vºN_x0016_qA\:l¦éyzA²dTUqTA®¥¤Ð&gt;õwÁg®_x0008__x0002_c_x000B_AÐÏþ(gA_x0010_BQHA/_x000E__x0012__x000B__x0016_*Á_x0014_¥ÇæJ"wA_x0003__x001A_,ïÅA_x001C_É32_x0018_jAÄÈd#¹A_x0016_w/6õCAwkç_x000F_ðÁ°KË_x0010_ïê}A¾Rò_x0016_½AøÉ¾ÅX&gt;SÁV_x0016_5ðÊ|A_x001C_¶{£YpA_x0010_=_x001B__x0014_²¼^AØ	£°0Ð`A g'l_x0017_µfA_x0018_-óãY\AL¡_x0016_(×ÝfA5_x0007_T_x0018_AÌv_x0018_ûkmÁØÂÉÀþÜAd_x0018_û¬øï}A¨+EÈfA_x000B_g²vìA_x000C_ê3û_x0016_ÊuA_x0004__x0006_Ø_x³ù]iA|w6_x0019_¨sA­Dæmó_x001F_AÌÓ¿_x0004_:vAú_x001F_¨üímAè\øûöcAàgcó¯kWÁ_x000D__x0011_¼ìabÁäñ°CeA_x0004__x0007_½_x000F__x001C_AÐ1:Ò&gt;ÕjAÄ½_x0003_¢,oAaZÎA_x0004_&lt;B_x0018_Ñ%A[ÕeY¸nAþW3E_x0001_¦A×¾ÈÞ_x0008_A#_x000D__x000D__{AÞzéA¸g1w \ÁkE³É9îA·_x0005__x0010__x0010_\AäØ¯ÒmAÄ¾_x001A_U_x000D_ûjAèP*BÌbA¤Î/_x0002_[xAìéþ6WpA \Ùt¼ZA ÿÚ¶ :A ÀKª73Á_x0018_'£üoÛA|Þû_x001F__x0003__x0005_³ÒgA`þáZ	feAÐ_x0002_Ö&amp;HÅyAàº^_x0003_4åLA_x0003_·¯Þ¨_x0001_Á_x0003_S¯O·E*Áðf÷_x0018_|ØA4)­:ûpAÿ¶[YtAÜó¼*®ÃgÁ$çÆ+¼ÏeA_x0003_Ð-?&gt;A$_x0003_;b_x0005_ÅhA@_x0017_ _x0012_ßKÁ _x000F__x0012_V^kA´_x0003_hç/uA_x0014_Ï«_x0005_FA_x0003_­ïÌ/ÁÀÙU_x000F_6_x0004__Á0_x001F_0ç²3xA¼V_x0015_®pmÁèö¼_x0006_§{A_x0003_V^_x0016_HleAô_x0018__x001A_ÒWÜyA ùÎM¿8AàÿÔ¦ÅT|AÙ0&gt;_x0016_wA_x0018_×qËrpAö=å¯/xA8bk_x0018_¦EtAÎ$;ÌAÌ^lsNÁ_x0001__x0002_X$òeºEnA_x0012_Y?&amp;ÝsÁÖÊýò-_x0010_A¤ÖvÀ¿xA$é°Ú¡pqAhÕ*¿moAl}_x001D__x0002_[öpÁDP_x0008_ÏzA®(*ö_x0017_A`h_x0010_lNÁöLßA_x0014_tA¬_x0017_ßZ®_x001D_sAJú^EÀ~A¦c_Ah&lt;dó]sAr$ý!­A8qÐÈszQA¶ÂÒ²Û4A º×¹1~Anzfg¥s|A_x001E_B§_x001B_VÒrAAUö`A_x000C_k0AýÓyAð_x0013__x000F_FÉA å) Q.NÁ¼ÓX ÑrAÀ_x0006_JLðzA¤Éªã¾_x0001_sA&lt;¦ü±·ÉvAxÐû×\wAT¯	ÓZáiA²_x0007_	_x0001__x0002_yA}¿¼ër_x0015_A_x0008_ù;Ó´~A(_x0005_ò©0îkÁ(«úrâ_x000D_XÁÄ_x0006_ªjÇvAøÌ·Ç_x0006_jA&lt;©º_x0001_'klAîÂÉób_x000B_|Aà³Ï.ªA@¢=&gt;s*rAøwÍÎ¾üuAX_x0017_Be_x0018_ÜYÁÈ	06w¼\ÁÞ#Ium;A_x0001__x0013_`£ÒÃgAR= ñ_}ATu`~&amp;­nA_x0004_¸òüEÜxA,¾4_x001A_W¾AÔï¤*A@Ëí_x000E__x000F_sjA°k/_x001A_Þ»_ÁüÌÞçê¥uAl"2i_x0018_A%ÈJ¥ßA_x0018_Ò}Ð|AxdÀ¨A_x001F__x0003_Â{GkAHÒz_x001A_DQÁ_x0018_Êª¿ëQyA@þO_x0002_×.A_x0001__x0002_ ì¦K_x001E_ÙQÁ_x0001_F,O¬_x0005_AMîFw=AÐD#µë_x0015_iAÀVYíp;Á_x000C_D¯èoÁA"þYUA(wÑSQ_x0008_A=1'å¶2AhnÖ©_x0003_ÉlAèÌÉz¬iÁ¬úå¼áo{AØ_x0012__x001B_Y_x000F_Î~AÐûa^API9_x0012_~MÁ°úyò¸twA Þ°Ñ:dMA9~çf·;Aj_x0003__x0005_5ëîA8Rª¶BUÁ|\M÷.SA_x0010_¥¾Þ+uA\jTmÛxA_x0001_`_RVEeA N¿¿æ®kAxÏ_x0008__x0015_àÓwALÎU^þ_x001B_aÁ&lt;vMCø`Á:&lt;hOS}AÈe}û_x001D__x0005_xA|_x000C_gZ_x001B_MA-`ø_x0002__x0003_løA_x0004_{¥Õ_x000F_}A,Ön~ðîAtÒA­¤_x0019_|Aí¨_x001F_³Ñ\Aü\H_x001D__x0005_otA úùy&gt;_x0001_WÁPwÀ)&gt;APSP6_x0016_qAèuÁ4jÔhÁ@¡)±&lt;#ÁhËªr_Áà_x0011_Låõ_x0005_^AîEzÑv¦rAôÞ_x001A_WLxAôAýacÁ.1@'_x0002_vÁ8Ö_x001A_R×vA¸NÃ¾±gAÐ¼ N¹bAh9¹áókAä¢ÌÈ¢çA0È¿pÙ½gAì^¨:_x001D_ÈA[ÚVL!ÁP"ìÒù{Aá_x000D_räDKA_x0016_ÝpUÂtrA¨*ÚJ_x001A_{A_x0010__x0010_õu_x0012_9AQJ{éAÀlcÄ{A_x0001__x0002_)f|ÿAJLxÂAd_x0002__x0017__x000C_êhA * ß¥c4Áè+þ cjAäÍ_x000B__x001D_nL~A_x000E__x0017_°#ÞwAhêawQ}A0Ï	ô_x0003_aAj&gt;Irú,yAàï¾wA"A¯)A@4&amp;_x001F_ÛØ'Ap_x0010__x0003_Òw_x0006_zA`_x0019_Á_x001C__x0007_DAúUy©Þl~AXòSÞ_x0014_YÁ@ÿ$ñÖ`Aàþ;ÌØbA8Ñ¾DzA¢øÉ&gt;üAXÌMÀ_x0019_gA*_x0019_ÿ¼êAe³3_x0019_JA´fÒKÌrA8û;=@®kAP1_x0011__x0014_q{rAìF4ô_x0017__x0018_bÁ`ÖÎ_x000F_QÁ_x0001_xß«ô@_x0002_öïmsÁ	Ñ _x0001__x0004_úyrÁª1xôÃyA¬6_x0003_O®pAà	¹Á_x0004_M[Aht®_[Á^¡_x001E_}ùA*În¡âAprûjäûYAPIÅ_x0008_Ç-wA4Y_x0015_ºÆxAcbz:d|A4L[_x0008_º­~Að"MVPIAÄu2­RLuA_x0010_)AOÁwPÙ%\½A~B¶åA_x000D_AîÓ*ì|ÅrAä_x001A_KµAØ_x000D_£WûA_x0010_&gt;_x000B_ß{A_x0002_ºQ@bÁ~Ãt(A_x0011__x0013_"¤Ø×A Ï°aJ_x0014_A¢Äv]hfATX{_x001A_A"&gt;KèdAP2yïqA_x000E__x0007_ì_x0010_yÁî;_x001F_b½b}A_x0014_T»Ã.@A_x0008__x000E_øäHx¡ÌzAñÇV_x000B_K¢Aç¥ð»fEA,_x0005_*_x001B_rADUÇ1¿;mÁ0Vào-oYA(_x000C_Ç_x0001_ä×ZÁ0ÍêADA&lt;_x0001_/ÙbAAx6·Þ-gÁTqA¿^²Ah%MCqAò_x0002__x001E_ä$zAð_x000D_~_x0003_\A@6ö_x0006_1Av@¾&amp;(rA°öÄÙ¼\A	iîvA_x0008_A¦´\ykAÀÞ5ÆIAô_x0007_.Ãt^AÀF§r06jA_x0004__x0016_LH8kÁ¦¼´éX©A_x001C_=»oÐïnA`_x0016_Û¹eA_x0018_/¥oWAE_x000C_¯|%A¤W}_x0010_ûNrAW@ÃãÄ_x0014_A!rýÁ`Yh_x0002__x0004_Ä÷\A´V_x000C_øÒuA"s_x0001_Ie@sÁ@DpùÔ¢oA_x0010_`mPDÁøa%wmA¢ö+P1"qÁ(Uò÷*aÁÄã:A@pÇ_x001C_à\AkÊó_x001F_A 5ÆØÈ_x0015_A0	&amp;;azÁ´ÍvÿpA´&amp;Ç_x000F_{eÁzf7_x0018_&gt;sA8¥Êö[ðqA°QÊ_x000D_ÕJAD_x0001_a$&gt;¸}A 	¢5àÎQÁ0ÇÓ_x0003_§-AÈLyq_x000E_ÐfAu._x000D_ØÇþAz»_x001E_NzA8¥D_x0015__x0011_ÏdAþ¢ÞA¬lA iý_x0013_\5AxZÀm/|A_x0002_ÒÿËH55A-ÉGÖxAfþÏñ&lt;úA_x001C_ØãàéÐA_x0003__x0004__x0018_æÂY¥~uA"j]ê_x001C_ÊvA$ý_x000B_ðQfA &gt;¸|®ÕaA¬_x0015_gl"§lAßÅ3ÝrAHõ@íÁ%dA B46xÁ´üuÓrÜ{Aä1¶af#A_x0014_cI_x0004_ËjtA8j4&gt;_x0018_xA¨_x0018_?s3%qA¬_x001F_%_x0012_(_x0001_mÁ_x0010_kà³_x0001_.Aó_x001F_A`_x0006_e{;iA8:.Õ±&lt;RA ºÄ»þAAAvnñØAÇÉÕ_x001F__x000F_wAJeÕ©A(¨2¨¼~A@ oªí}Á_x001C__x0015_ë_x0012_ÅcAÚV`6­]Ap¿¼ÿ½OÁx9/þDTA,_x0017__x000F_D_x001F_EAè§ËôpXpAs_x000D_ËbAl_x0002_1^_x0001__x0004__x0002_~AØÀÜÑd&lt;~Aic+]ö©A`÷_x0002_Q!IA _¥µ OA@bUÞ;-A ó?ÉÓbAä_x0015_c¸_x0012_{AP«ßBÁPA|Ð«_x001C_¥»kAr)ÐeDæ{A´BælþAú_x001A__x0005__x0013__x0005_|A_x0015_\w!½TA@¾'U`ëA²f©U1wtAÆû½{&amp;A(b% ¾ýoA&amp;y^ÍAÀ{pÜïSAac¥¼ßA£v=_x001B_Q|A_x0018_ù­EÙÄ^A_x0014_ã¢×:A¯_.ðnA^Q_x000D_£_x0015__x000B_vAðÿW_x0003_AÀ_x000C_Ùó¦_x0016_hA ÎÿÛ8IA¸ÔZÙ_x000F_¾ALþ=hØA°ý8rI5^Á_x0001__x0002_¼f_x0012_sóA`áOÆy_x001A_gAÌepÄ¤6gÁËD9x!CA8A:$A,9Zy^|zAMfÄFÁDÀ_x000B_ò×5AÅçv_x0010_AòG]qÞ|}A¸Ï+@fÁ_x0001_×_x0016_&lt;t_x0013_Á e_x0004_¦yj=Ány¢bUUAþDËûgyA_x0016_ñ/_AÀbd^_x0001_r Á ÌÿQ«ª|Axö¢ÖVxA¬_x001A_DÔUuAý/?ÇõAÆjëå=A0´w$^_Á(_x0005_#_x001C_å×TÁÀÑ)î^Aè'l_x0006_M#{A D_x001E_½åÖ;Á_x0008__x0017_ÌÙ2_x001F_A¡/_ßAçÉ_x001C_ìqUÁ_x0001_`	c_x001B_AÒ0Iª_x0002__x0008__x000D_¹pAÚ±I¦§MtA&lt;çr5_x0017_ÎrAµ_x001A_ _x0010_5àA »î`AhÃÜLhA&lt;½Æù|A.¤iò[Áè_x0002_ZnqA_x0010__x0007_.¬5~AçNTæAZþF{{yA îh«Ì=SAàÄÇ}2&gt;:ÁXv½aJzÁ°XË¼Aèûý_x0005_NuAtW_x0001_~¢5~Aö¸_x0019_&lt;XAÐ§~½º!qÁ_x0010_¨çæ_x0003_A=_x001C_¡lgÁ8_x001F_©TNA¤S_x0004_4VAqPÑ_x0006_ÏAè_x001F_dÁ&amp;VÁ_x000C_zlfA@\ØåH*Á_x000E_¼Öª_x0016_,{ADe© {ù}AÀ¡ú@_x0015_]A:¸]½ÏotA_x0002__x0003__x0002_ÒÏnbtAäÃ'Üä_x001C_sAøIàã]A*_x0014_]t_x001C_AÛ4d¾*A,{Væl_x0003_|AàÄã_x000F_~PzAè_x0019_&amp;_x0002_¾sAh}QÌN¹^ÁV_x0007_Ü1_x000D_aAl_x0001_#ÈÌsA ¡qqlRÁ¢§«j_ÄAèÝZyÛØ`A )Í½ÀvA@_x001F__x000C_ÁòMA°_x0010_	&lt;óRA_x0002_Ñ]_x0018__x001A_A®*0_x0012__x001A_A_x0008__x0012_TÂÐAxvâ|=émA_x0002_xLI_x0016__x001C_AÒ,ËA4J3?]dpA_x0008_ßLÜæRAÊNd euAgÆDMïA·ëäÏA²º¹hõrAaÖc¼ÄXALÆ¹¥ÁsA~7´_x0004__x0006_!~xA¾{M¶d"A_x0010_âÃÏ&gt;ªqA¢_x0006_»á_x000E_&lt;AÀ¸[UPJAø÷B]ÂA¾a_x001B_Yt­ATô_x0004_E_x000D_FpÁaÅæ´nlAH_x0001_ëÞÓ¸A°t_x001F_&gt;`A/qÊ_x0013_ýAdiû!sa`ALP_x0012_ ÉHpA4¾__x0003_Q_x0006_uAÜÄ·ZíA@Ö+îÑÅYAü_x001F__x0012_S­ÈA¿7Á_x000C_hA¸³~Nx:cA«óèAæºwâ.vAk)_x0019__x001E_mtAØ_x0005_ÜW,vAPgýPykAð} ³vAH!AxCÇA\X^yaAðÙÆ_x0001_»$hÁTÑÁÐkA.^_x0002_ú/vÁ¨9_x000E_ÎèvA_x0003__x0004__x0003_Ñ_x0002_Á¬_x001A_5AxS4mû[vAxÀñó« vAhhéwÑuA_x0001_E#_x0001_pÁ_x000C_&amp;k!½vAR_x0017_&lt;_x0015__x001A_.AVeá_x0015_Iå|AR ¨;_x001E_Ap ±_x000D_^ÆTA°¢ì°2TAî0Ú^ÍqÁY°@uxAx#_x001D_CkAäÐê_x0002_¥=A_x0010_­¸#_Añýí_x0008_AdÞö0ÈÁ{A¼ FÖÑyA\ñeÆnA|77³_x0012_i{A_x0014_QÓ~!£fA..ÂdA_x0008_=ôoAlâ_x0007_óg_x001D_oÁ&lt;ö	æðuA|x_x000F_aaAPÁ_x0011__x0013_ÌsA¤÷gîrtACC2âJÁ0Ý£;ÉhA£»©_x0001__x0002_A_x0005_¸û#¼?A¸*P³P»tA_x000C__x001F_o(@dÁ_x001E_7j:}ÁÕ#Ã\A¡f_x0006_o~AM_x0012_à_x001C_}AòÖjóx_x001D_AX&amp;¨]_x0013_;bA@_x0006_Ø_x0007_É]Aï&amp;û?³vA®ó_x0017_ï­~A_x0018_V_x001F_&lt;í½A®Î_x0019_ë_x0004_´ApÜ³»#}nA_x0001_Q¹vÿæ_x001B_AéRý&gt;þgA_x000C_J×4ÃHvAð|=ÕêûXA&lt;_x0011_ #Ã|ArIWî÷{A¾ÁrTårÁèÄ°_x001C_rÁÈó½:_x000C_lpA$#@&gt;_x000C__x0018_nAò%ª; A¤²«g£viA@Í´UÅîPÁdäô_x000B__x000E_A ¾£©2 9A&gt;Mÿ¨rÁ_x0001__x0002_ UÐ&amp;_x000F_DÁ_x0010_áJ_x001F_Z6AÅõ_x0008__x001B_ÄA »_x0002_JâUA¸wØ(_x0016__x0007_|A\}p_x0008_¢.A_x0008_ãz²Z|AÚ#¶mÜÊ}ÁÖØ+_x000B_otÁ_x0001_¹Ñ¤"Að+ö2_x0008_XAR\sOÒýA ä_x000E_EÊ^ÁèI|²È9UÁÈhÑ!ØoiA8áù=JbAÔéd{mAL_x0016_F3Ñ¯vAÜõá AT95Òà_x0001_Ax³_x001C_ê_x0012_HXÁ0_x0004_ÛiâådA_x0001_tw_x0006_¯_x001A_*AÔñYw_x000D_ßAÐ4¼Y3FA_x0004_(îÓÿG|AVhFgÂxpA,8B°[xAh_x0014_×f?iAPp2¨GÁà¡:³vAv[+ä_x0001__x0002_ö¿AÜJît2!qÁ¦$¨q)pÁ¢©öÝ¹æwAH¸'l ëVÁ_x001A_+_x001D_]åÅA_x0001_yÞÐ_x0017_A03Ì_x0004_ääcA½ÁóALÛ÷÷'AZ-ê{_x000D_iAü_x001F_ ¥_x0016_aAÔ¶!°eAÐÛ;£}ÁðÁM}à¢UA$îJ_x0006_,tsA j^¹_x0018_%A.5$]}A _x000E__x000D_ì"OA°_x0006_¡³HQÁD¨ O²¡yAPÙ=eá_x0018_QA_x0012_ÀpçÇ]sÁà øRN&gt;Á)_x0007_Q7_x001A_ëAxâ±_x001E_-qAP¾Íµc÷qAÀZ§ïÐ_9ÁÈüowü_x0008_kAyuË_x0015_A(IÒ{¦AÕ4þ¢!.A_x0001__x0003_Ü¶rúOÿrA¤^JÕlAÀ?O2=ÙNÁp_ru&gt;ÑzA¬_x0017_ÂËMÁ&lt;Ë'ÀwAPeeWR5ALR(z_x000F_`Á¨ÄöÔ{AøU­S´rAXðùíU[iÁ_x0004_ÆÁxuA/ù_x0018_Ðb_x0014_ABÌ_x001B_(÷ÆA4¼×­ÚAz;mU%ÉxÁ2Ú_x0003_L_x0013_ÆAUáL_x0002_^A _x000D_U|XAÛÏËÄÊ=Aäë$C_x0005_7bÁâ3×íÁAr_x000D_.²_x0018_ÁÌnÈÊvA,¤?Ùæ5kAÐª.½ÞsoA[ZúHyAx___x0001_ÏA _x0016_«t#?Á¯§Y¹=A_x001C_hÌ_x0015__x000C_¨vAP_x0007_Xô_x0001__x0003_¡ò[Á¸H	J¢2QA_x001D_¼_x000B_ê_x0010_PA_x0003_ÓFzFwA¨ôÏ&gt;;ÃQAx4æçâ­kÁð~_x0005_BÅYÁ_x0001_TkDÞãÀ%_x0002_GÅ~ALEæcÔaÁF¦ôâÌE~Ap{u	°RÁPg¾¢	è[APüó)pÑZAúo_x001D_NsAj£G_x001E_@ÎAF·~dµôA_x001E_×¸Eð{AàÂbº·OXA_x0005_0*uè(AºÔ_x001A_ÌAº_x0012_»HpA_x0008_»_x000C_¾3¹yA¹_x0018__x0012_ä´ðAà¼ãÀc¶eÁXïò°_x0003_EoA¬³y­ÈAÈ(¤½©ÑUAH`Ñ_x0013_TÁ&amp;Ça_x001D_qJAd&amp;×Á[kAxR©® \A_x0002__x0005_p¤_x001E_÷,XVA_x001E__x001F__x0017_ÈAD_x0003_¤Bf_x000C_AtüòísA_x0002_Ñ¿7Aø_x0019_±¢_x0001_{wA_x0002_ê6N[ô,Á¸#àj\^Á,÷¸ìõAxýÔ´*A úpv;fÁI_x0014_ÇveÁXyr_x001D_ÿ`A¤nò¡_x0010_bAÄû=$qÌyA_x0008_hB_x000D_Qs|A aÇàqA¢O.NN{A_x001E_Ü¥úrÁ@º&amp;ät}zApMæ³auAV^mA"çaözV{Á4_x0004_}ApêÇ_x001E_pûA¦)óàAp_x000B_7m_x000B_ÙDAÐ3O	ßtdAøËFKÀA´R_x0019_´AAºÌÖñèAàÑ&amp;_x0010__x0002__x0003_Â?1Á ­_x0005__x0005_¼êuAØ¬_x000F_¥ÍybAð¸¼êqyAè_x000D_Qm'ÞxA_x0010_­Â¥_x001E_aRÁ_x001A_¿s£øvAÈè!ø7vA0ÙKéú¶[A¨_x0003__x0019_±¹pAbbäj¶³A_x001C_C~A(A6HLÈ:A_x000C_Ï©=ØiAÀòMO.`Á6n_x0018__x001A_~Aðu_x001C_JnAlorOBsAJ\¶!ûA_x0002__x0013_BZ¶oÁÀ2&amp;¤f@cA¬_x0002_ÊÁEuAÒPA*`_x0001_A~&gt;fñ,zApÒØ(vDÁ´ï@_x0001_'sA4YrU4¹AÆ»&lt;JÊDAÿ&gt;ma$vA_x0010_Ùæ_x0014__x001B__x000F_oAf_x0014_ËFÓ4A(j_x000E_iA_x0007__x000B_KZ_x0007_·5qAØ$¨_x0001_ÆuÁäÜ_x0005__x000F_½pÁ0Têk«ætA0ô_x0006__x0008_æúA#ÁÜZ¾A°vÇkvA¬sçimA,õqA°°_x001E_xjc[A.È^«Ì{Av	?ã"_x001C_AÀ¡,L­nÁ_x000E__x0002_ÃsA¬_x001D_ßÖ±örA'5/1_x0017_A_x001E_jà3äÀA_x0004_®d_x001E_Á_x001B_uAPyv&lt;sWÁ×ä4fuATë_x0014_ÈÓ?}A`§åÎ_x0008_#QÁ(Á%_x0018_\UA_x0010_3Ä_x0003_ëk_A0@_x000C_° ®A:_x000C_pEA|2ªg§_x0001_wA_x000F_¬ävUAÒÿu_x001D_RàAîV;_x001E_#|AiÅ°AüýL_x0001__x0004_9*Áè&amp;sËlAØÆ_x0013_iç¶AVÝÛôYYA_x0003_Hç*2OA_x0001_Oª|³_x0004_&amp;A {^@!QAþ_x0012_u|&lt;A ÉIy×=kA ?ë=sBÁ¦b_x0017_Ò¬§AôõÙþZLAáÐ~_x001E_ÖA_x0006_Ç_x0002_Õ;LAÀJöÒ_x000C_`}Ah_x0007__x0005_P_x0004_oA±9_x000D_ö_x0017_-Ad_x0010_/íÁHâþ¢qTA8#_x0017_éE_A²_x0014__x0003_ÙTAÐ$/_x0014_`|A_x0016_Õ_x0018_ãIAdWÐÔJ_x001C_xA _x0005_¥_x0003_õØkA¨ï{[ÕAÎN _x0007_»ÑvÁ,ôTvA }O¬uxgÁ¾ù_x0016_ ÒéyA_x001D_Â_x0007_µ_x0012_A d«:yA_x0004__x0006_(_x001B_Ý¹çÀA_x0002_¨úíbuA_x0018_2_x0015_¨mppAømD_x001F_bAJLb9A_x0004_`ÆË¦AoAìÊ19sAè¹wx;xAhMPã_x0011_SÁ{Ù¼ØnsA¤Ø2qhAÀ_x0003_;ú7ûkA²1|×êzA¬_x0001__x001D_Q¥N~A %:_x0001_]A_x001C_ÁêúüÆ}A&lt;çí®·lÁ¬_x0014_WÈ4ÓwA_x0014_«Q:ØnA@lÁ×ê3CÁÖ=FÀ;zA_x0004_\}_x0018_µ_x0006_MÁTlÃìÏSpA«öÊîlA©Ö_x0013_R7&gt;Á_x0004_ð^Qls_x0016_AÜýÏ_x0015_ÈÊvAP_x0005_¬_jA ±Ì¾ñ3Aðf&gt;_x001D_AÞksKyzATÏYÅ_x0001__x0002_JñoÁ(YÈ_x0004_eAXqJõkcÁbPñBÚ_x0003_sA8¼è[!gA¼¨GÜx]{ALä.&amp;WkmA«]ÎVA&amp;11(h7A@ªa_x0001_¨UA@0PCpÁJ_x0015_yØAVX-*[ÖvAÆYZ2îvxAT/ë ®'uA³%Ðì)A\~íÛ5AT_x000D_»o_x0012_tAY4æ"qA)2_x0013_õ_x0015_ñAÀgB&gt;RfMÁ_x000B_!c«A ¼µ[A_x001C_	eìuAläÄ^_x0005_Y`ÁÐ¤©Y{¼hAP£|ÂAø_x001A__ÙãSÁ æÈ½5gA`~¶¹üA|oYPù~A´3v/Í_x001C_A_x0001__x0003_¨@Áï fÁ¸±/Îç~AðDhÀ_x0002_kmA µ&lt;Û÷pJÁðÐ£¨FÚdÁÌ¢ÔÊÕpApAõ­ß±rA_x0006_â!ètA#¡Ôw¼Ap-%_x0008_¢A_§_x000D_[ôAS_x001F_×F{A(1!_x0018_)YÁÒT3×/¿A&lt;_x0015_wg}_x001D_Aîì~ÛpÁPàPú{UÁdbVwAyþ_x000F_ì#A¢`¼oZIpA@._x001E_ákMnALlp»zA¡ÖÃ_x000D_-XA dÖG¼mA¨;2ÿR_x000F_mA	Ì_x001A_SMAÕ_x001B_ÜÝêUA !ýëm,?A\×¤/ûAü'#_x0003_Ãè|A·cB_x0015__x0012_¶Aÿ;Á _x0001__x0004_]A_x0001__x000D__x0017_2Õ@«_x000E_å /A&amp;_x0014_SyÁ_x001B_A­_x0007_%­Z·AÐhræØÂbAðb_x001E_V¡_x0006_AÔ|_x000F_nA¾_x000D__x0004_/§CA9òñ_x0005_A$µ)_x0007_·pAXÈfF¦_x0016_iA)±_x0013_$A¤W¯Ò¦Î}Ahæ_x001D_Üé,qA(r°mfAü_x001D_À¬¬xAào_x000D_dÝCmAÌ¸§_x0002_«~Aòµ«xBAx¶¬s|c}A e%Ë{&lt;AsþI¡£_x0008_Að_x001F_#BT5iAdöÉ«®CAÀÂX_x000E_é_x0011_AZDû]1=qAÀó_x0003_8õ°ZAfØX[uAPÑø_x0017_ëúSA\Õ_x000B_W'_{A½e®{_x0004_mA_x0001__x0002_ ³&gt;.QAP\B_x0008_Æ+A¨§]Í3ÍgA6°l_x0014__x000B_sAtÚ&lt;_x001C_ïÌbAÈ_x0011__x000C__x0015_z.bA_HLûA@±ª _x0010_$ÁöKc_x0015_ A_x001A_ðÆx·`AFâÜ,Ó¼A_x0001_Â_x000B_8AÂkÃD®YA_x0018_½N[CAZ¢D/sADO#«"/}A§ÛÑ½xA&gt;³G]sA°û_x0010_àñqAüÛÀw_x001D_	yA$áÜä²AÌsÝjÄVxAp÷×CçÆXÁBÞá_x0019_Ù)AzÙ¿é_x0012_!xA6Ñ8÷¡~Á4©um×pA_x0010_éÝ_x0002_KXJAþ¡éÈA_x0001_à õB~A ³å^ý`AìmÎ_x0002__x0003_QP~AQÅf?mApCH/gÁO1:_x0012_IpAh_x001E_£ù¨Á&amp;@±ÄAø_x001D_+gîUÁ/R¨_x0001_hAP¢_x001A_·ØIAäfÖ^cØ|AàL¹E_x000B_QA_x0002_óÎ*_x0017_-_x000B_Á_x0006_l§fæÁwA Í_x001F_4sA¢%Z_x0008_[rA§÷áfRZA¯¯TÁ|_x0014_y_x0013_êmÁ`Ë0²ª8A¨ó/¹noAÀÉ·_x0004_ÑXaAh_ü_x0003_%ZA¼Ê_x001A_ÍÜfAMå0½_A_x0010_ä±e_x001C_&lt;cÁd_x000D_9_x0013_·yAH1"=}AÎØ_x0016_øvAÜ_x0011_Ü+ïÁsAÀT_x001E__x001F_ADAÌÇ®¡_x000F_âyA å,cÛ]|A_x0003__x0004_ª,Nô{AÀ_x0004_ØÿLVA¨´¨»_x0012_pAø0e\¿oA,@¡y_x001E_ hAcrï,9Arà_x0012_"A_x001C_¥TÝ/_x0003_|Á"jD+A$raáÿpA!ajÒk_x001C_A¬ÄQã3A¼Ð9í6ØvAXïC_x0011_&gt;lÁ å}­æLÁt®ÝbetAFé¯-QAP_x0003_qàFÁÔh¡ykÁ0½Ã#¼JÁö=ln¹uA¨v_x0016_('ísA_x0002_z­_5|ÁPâg_x0014_VAÈþædÈ|A²_x000E_¹Q#K}A&lt;]&amp;XýlAX_x0012_f$£{Aà«ÉÜ=yA_x0001_Ço A_x0002_,£&gt;§|AØ_x0004__x0001_5_x0001__x0005_®_x0015_xA2n_x001F_ÇÎAª¨6îA ¢ù_x0003_Õß6Ah_x0002_þnñärA2Q@YfqAà5ÍØAçRA\;Û_x0004__x0014_{A¸¤	Âù4wA,_x0018_âþ_x0001_â}AP¸_x001D_fYÁä³ÒiÇ¼uAÀ&amp;q£Ç§MA¦_x0018_ôU_x0015_RyA°_x0019__x0002_¸ÒeQA(d_x0017_E_x001D_°A`ä_x000E_ ßEA@_x0010_ï_x0007_wmA_x0010_½+avAx9ó4Õ*sA&gt;ë^ÝyfA*uè_x0003_/pA&lt;=¤~øzAÒË¥nÉÌA@bRbK©XÁÏnïÛ¸Ajwh_x0017__x000E_&lt;xÁdÛÒsmÁ_x0014_q¡æ_x001E_nA$A¯¾IðA0°ÿVQA5°ÅVÀ^A_x0001__x0002_«¬¦eîpATyR	KuAmÖ_x001D_iÁ0¬¤kÁW­hHýnAi×t]AVz_x0015_ÀÛA\ÒT"Î8qÁ¾_x0019_×_x0019_A_x001C_&lt;s/GI{A_x0018_?Ç«yA¶ß_x0010_¼ÊAÈÆ_x001E_*ÙÁ@_x0002_7#Ö§AA,_x0006_njÝóuAö~X_x0001_uAvÂqgnXAÐ_x000F_Ò_x0006_g_x0018_oAÜ ®¿òÌlAÐ{½CTA_x0001_{_x0004_£x_x0015_NAÓsÙ\A2­&amp;×óqAÌÿ¼d*Ó{Aìl\ _x001E_ÁPS´OÜnAC`&gt;|ÏnA¤¹(kFAÈ§_x0008__x0018_ÿ%`AÊ_x0005_gWcuA3­y»wA`YÖ_x0002__x0004_ÊËfA_x0002_È­{RêdATìT_x0008_©AÈÃ_x0006_L7üwA_x001A_s\h_x0004_zÁÓÃNã´A4qð¯	pAkÖ_x0013_çY_x001F_A_x0015_l®uA-ù¹IAlz+uÎÆtÁ1g\,Ô¦A¬_x000F_¨ò#ªtA8?#½gAPÁ&amp;_x0003_!reAtM;ý kA`'/mÕGÁf_x0012_¢Ð¬UAd_x000B__x0007_í_x0016_|fÁÀ§_x0014_xÁTØ_x000E_ýqHdÁ´ÝPuÕÕtA@ëv_x0001_OwÁÐL½Äò"GÁ´sd	_x0018_'yA8[¶PcÁðÛñBhA_x0004_Óý|HNA8Ó.ØX\Ax=ë_x0011_PüAØ½_x001A_Ù[iA]Ó0?Á_x0002__x000C__x0005_u.±ïUA¢_x001A_õYtA&gt;ºÐjAjA~&lt;&lt;-÷Aðá_x000C_Z"_bA@©x1Ì_x0014_&amp;AÈÄ`_x0008__x0016_¼|A¾#{B¬qA_x0004_¡5_x001E_ãÖzA0Ü¤õ!çAAjI¬0áAüqÀÂbA_x0008_Z!+``A_x0014_Õ_x000E_8G}A0_x000F_é_x000B_ÁPAd¦Zñ¿_x000E_dÁXQüZCzÁ _x000C_À¸~sAð_x001E_p_x0014_ýãAø	ÛÆhA_x0002_ëµ_x0007_uÎAV__x0010_£èAÄ-zºbAlô1&lt;tpAnu_x0001_hI£wÁ_x0006__x001A_á×ÝU|Á_x000C_é_x000D_ucA"_x0007_(_¶)A_x000C_¥L$_x000F_½Á_x0002__x0003_(ÁòSVA¦º_x000E_{_x0010_tAà_x000B__x0001__x0003_À.zAvà_x001A_Üª_x0015_Ápi¢º_x0002_x}AòÂ²²AXJE£rA_x001C__x001E_¾#îÑA|xÊÆ¯ÓcÁ&amp;Â`·ÅA_x0019_þ_x000E_}¶ÁxüdiØÎnÁøáð_x0002_Æ{cÁt¦_x0015_)ÑØaÁÀ_x0017_)`tA .÷ÿRAhÊ)¥½ZA_x0018_ÛÅ _x001E_ÆmA^¥¾°ý9Aªü_x0008_¶H_x0017_~A0é?ÔQ-A_x0004_T÷ø/|A_x0019_8&lt;xA tîA_x000C_BAàQfsç¡pAô_x0015_rVbATP_x0013__x0010_ÇqAàÂô&amp;×ÍxAYA|æÖ Aìõ_x0006_D_x001B_fAtbóðsAÜ_x0011__x0016_ö¹ÒwAð_x0004_¥_x001E_P|A0=øn_x0019_.jA_x0003__x0004_:/a³_x0001__x0002_AàöeÕ=©AAPüs fA_x001C_kä wAÙñÎ"ðÓA`Á¥£_x0015_!iAhª_x0015_G xA¸_x0010_lñºpA _x0001_T'Ýè0A¸i©y7[A`_x001D_ &lt;AÈ{_x0015_ãD,eA&lt;2_x001B_\G³tA A_x0018_êá3Á¬_x0002_&amp;8éyA~_x0007_4)_x0002__x0006_A&gt;§èpAZ_x0012_À_x000D_ªõrA®_x0003_Á¦°sA³_x0005_:§A®	J¯jRA	Ê±_x0007_ÉA*]nÝA¶%8»ñ}Áp*°_­]Á_x000E_·éb_x001B_A¹MÌ½_x0010_Aø¶ÖöuA *ó&gt;@|A8#_x000C_LzAìx«Û_x000B_1A¬ËÔ_x0001__x0003__x0016_gÁÀy_x0018_Ûâ_x001F_IAXåÁý»²vAfw]Ñ_x000D_AàJY¾jFAÀ&gt;7ÙpZAøN¹_x001E_[ÁxÜúË_x001E_pA4_x000B_øf½PAÌæZzP²{A_x0018_Ä´rglAPècPBJnA°_x0011_]3ZAJ_x0011_)AKrA_x000C_ïõ_x000B_ÖßvA_x0001__x0002_-û_x0002_è\Að_x0015_Ø÷G3A§À:ê_x000B_mA8Ú_x0003_ýýsÁ_x001E_úÆÔè¤qÁ_x0018_ßü_x000B_$VAô_x001B_f_x001E_,$A@òjÈ-6UAÀÙ	²eQA&lt;ê_x001A_®¸_x0018_zA6wqðjzA¸Ú çÄÕbÁ_x0010__x000B_@_x0011_]AHc50áRwAp½Þû+±A!îb²f!AZ_x0007_$JTA_x0002__x0003_là&amp;A_x0016__.¼N_x001B_A_x0002_ö__x001D_8_x0007_AmXc¢75AÂ_x0002_Ïb§pAø:Ú	,rA_x0008_w_x000F_©¯ìiAtÜâÝvà}AÛ«ç'ïoAf0°x×sAÀ_x000F_«YYeÁ°nwk(XAÔ½ß·_x0014_A_x000C_Ú_x0006_øÓ¡vAtLA_x000F_¤ÞsAYàp¶äNAHj_x0014_2pAæ_x000D_³'ãAC¬¬;Ü_x0011_AË x,A2_x001B_-sA@UëåUÅ\A_x0002_êaÙ@úûÀ&lt;¹_x0005_ÅaxAlñ°xÓAA¨Ûÿá_x001B_AääÜX9A¸5pµdAµðKb_x0001_AÀÀèx¨eAkdB_x0007_eAóÂê_x0002__x0003_mÆA ®õBIÁªÙ?2}AÀÞB_x0018__x0007_ú|A¨C_x0008_RA@¾)_x0008_ðn+A°_x0014_ô_x0002_ÀZqAG_x0018_*mwAÐÍ´­?_x0007_sA_x0019_Ä®ð7_x000B_A¿'å?ÏÁ¨ÔrV¸Â]ÁÈ°_x0011_._x0007_SqAà)çx8A _x0001_&amp;|_x0010_uA¤7¾êSyAh_x001B_¦YûñAÊÅNÎç¸Aý@q_x0006_õÁP_x0019_$_x0006_ÉA;im ÀXA_x0002_4Õ7ô@Pg8¾GAAmãÄ`AÊÄÞ_x0016_L*ASê&lt;øAÐeJÿXA6^ÚÆÛAð¹]CWnaAmõ³_ÓWAþAÐ_x0001__!rÁ&amp;:_x0006__x001E__x0017_A_x0001__x0003_´^MKmApMëq¯wARÐ2ú_x000F_¯Aà Ê{f©WAç_x001F_k tÁþü,_x0003__x000B_zA@$IMálnA_x0001_d®ZP¹zÁ¬_x0014_è`Az3xþ|A_x0002_ù^qiæqA\	Ö½3tAM÷ò_x000D_ØÅAHÓè2_x0010_Ä\A°FEÐ@ÃrA¤_x0004_ÞR_x0008_ágA_x0001_¥ô¹_x000D_7ÁÔlqùIËtA_x0001_qßÕ0_x0007_4AÁp­XÁ,årÞAiÁ(Â³ÀjmAz»[^\A`Z±¬ç)yA_x0014_û_x0012_·ãëwA-3ö!5_x0015_A_x0008_­ïæ;oA_x0005_tÆ½A ¾­+0A¨á_x0012_ß_x000E_vÁ¬¼K±wAzbªw_x0002__x0003_°qAx_x0014_ß	hA_x0014_µCçµ_x001C_kA_x000E_Pæf67ARSÐgJA.³ ¤NAàúÉ¬ädA|Ê_x000C__x0010_«`qA(;âùA_x0002__x0006_ýò_x000E_DSAD¿_ðµA4SÀ­ø5sA^y!áAèÅ_x0013_n_x000C_jA$¥Õ~öúvAMD_x0012__x0011_îyÁ­Î&lt;ükA¼_x0005_}´æbA¨¢|]&amp;XmÁÏ_x001E_Í"TA¸_x0003_-Ö_x0003_ú]A$-_x000C_À_x000C_~Arü÷_x001F__x0006_ytA`®lq`Ú8Á¸W£N_x0018_A_x0002_7_x000D_õð_x000F_A°gEâÁgAn^f«§ADIÀ#_x0002_XzÁ4_x001E_+^*uA_x0018__x0011_S´»N|AXÄ_x0016__x0001_B_x001E_eA_x0001__x0004__x0018__x0012_Ç_x001A_YuA_x0001_î_x001D_ÏTÿÀ\77_x0003_Aæ_x0018_³¯O	A_x001C_J.ÂÜbÁÆóv|lØzAtHþ²dwA­r¿GÜOA_x0001_d¹y0wÁÀÆðq-AptT²ÓÛBÁ`§_x001E_@gA¤_x001C_»6èvA@_x001E_:ê_x0016_tA°ý¼þ&gt;^AÀl_x0018_î_x0001_^AX,xo¨hVÁ¤/dé4tAàáÇB_x0006__x000B_vA ®°]M;Add­.`WtAèXÅ eA®-_x000D_*¦«AÑbów¹A_x0016_í_x000B_Ì_x000B__ÁLÌí_x001A_	ÇzAÀµÑò^^Aà?RäËTAdù_x0002_?Ç¨zAt_x000F_¼NPA&lt;èV_x0002_AP§_x0003__x0005_}AXîñüû«Ar_x001C_Km^ZwÁ _x001C_ÚAtÁ`Ùîî_x000F_lUÁ_x0013_±_x000D__x001C_¢·Ar_x0012_Ù_x001F_Ê4A@_x0019_ûÑ°XÁ[Ô61:_x0002_A¢_x0004_v52eA_x001A__x0010_½Q_x0013_QA|Ò_x0014__x0010_jfsÁú®ÜaôtAXD¡ÉV{iAÔ_x001B_EÔ_x000B_;A¦~åuAð^_x0005_¢ÆZA_x0010_ÃÂõ°©OAXf_x0018_¤F?nÁ_x000C__x000E_pl­Aÿ_x001A_qSMAF¶_x0001_Þ?A¦_x0018_ G rAVC Èè_x000E_A&amp;Õ9e+pA6P_x001D_Aè«,~WeoA_x0003_HOÝ_x0003__x001A_Á_x0002_UþP­_x0001_tÁ_x0003_b\&amp;A 8ÁT "_x001A_°¬A Íw³¸WA_x0004__x0005_Ë&amp;z_x001F_ÿvAË#}_x001D_EmÁ-Ò1Ç½©A¾[æ_zAôN_x0011__x000C_XAD5,¶4rÁh_x0011_«XÆÜjAøÃyä$mÁp[®ð«vA &gt;RÃ_x001C_fA¨¼OÁÍ{AÌsmyewÁd_x0015_¯5AÉÉ_x0003_¨A0«Ñ»_x0004_EAå¯­_x0003_/A_x0008__x001C_(NÜºRÁ:`Ê¼²A_x0004_É8Y¤^Az-)AEAjô PUAÌø5­órÁ°å(/_x0001_S\A,Ò{DoóyAl&amp;¼2Â_x0011_tÁà'pÜÎDDÁ0b®_x0008_*«ZA_x0014_·®_x0002_´A»_x0003_èØÅAt%9^ì}~AlpÁ°£_x000E_zAl~ÆL_x0002__x0004_ò_x001F_A(3ºâ9A¬sÖÕ8A¬¹_x001B_þê'A_x0008_éÀ5R¤bA¥«Ö3ÁAPTÜj[cA_x0013__x0011_x_x0016_CA _x001C__x000D_Õ¶gAóìÇ#BAüS!ÿqeÁ8_x000C_ûd_x000F_ãrA ?_x0006_aC4Áê_x001B_8µVA_x0003_C¤Ù{A¨Fß_x001B_8fA¼z_x001C_ö_x000C_*Aé¨@G»ÝA@éàìT@9A8­Ý_x0004_Ì?Á:çóAªA¢mi\sQAäpä&lt;/_x0012_Aö_x000D_Ê?8yAöE_x000C_¢ùRvA´&lt;4_x0017_­uAl#_x000C_Ë°_x0001_wA _x0007_åLºCeA_x0002_wØÕ_x001D__x0014_jAçfÍ(ãA´á¡ÿAÜD,?|»nÁ_x0001__x0004_ _x001D_èºQ#KÁPÖC½×AAÚ×Uh.AØF/QcA_x0002_#Ø_x0016_A_x0018_®^_x0013_?¬lAhÓµ[ÃA¾bb/A_x0016_Ü kSSAxÝ)*#AÄ:ÙÁ{APDg±ïÙWAø¡ÌÈ_x0019_{Aî_x0010_§Ì _x001C_A_x0011_CCBIkA_x001C_¾éAf_x0002_¾Ú_x0007_A@ß_x001A_»_x001F_gAHñR_x0019_×³{ÁñX+âÄuA_x0008_Î_x0003_ÍÊmÁ¦_x000B_£ÜkSA°ae_x0012_ÝABÄùÐ²jAr6ÕUà,Aè_#ÂecAv|_x001F__x0014_é_x0019_AeXÃ_x000D_ØÿAëï_x0006__x0015_¬nA`·z}_x000E_22ÁüV÷2_x0008__x001D_dÁ,_x000C_Êi_x0005__x0007_ÄvAóÃ_x0006_)U_x0018_AÒu·Jw¯A&amp; TOKÁ{A@L+z`r~Aô1a(ºUzAP)ãz_x0011_Z^A_x0006_³Çß«/ÁÇÎ è}xA`§_x0004_Âø(CAhÊ%_x0003_ÊrÁ O_x0012_¤®_x0001_cÁîüÐA`UûË&gt;DAT?Ý`}sA|Èr6r[{A%P5ü=A($ÙÌ³QAHre¥ÈzA°{¾#NjAd2Î5_x0017_¿AÎ_x0011__x0017_Ôí£A_x0008_}.kÁ"á£LFÆA(~âQi|Ac;±ÈA@?5_x000B_[ê#Ál¡2VVkÁ¸_x0003_!£aqlÁÀ½Ôz)Ç+AÈ_x0002_ëå§_x000F_|AD;Õý¢A_x0002__x0004_,%§}á½`A&gt;ÚT\AÐÌ¶_x001F_²¾AÁ(Üô_x0010__x0010_A_x0014__x0001_N?@eA­_x0005__x0013_àAT½óp¯ÅqAÆ¿rØòlABâUsM_x0012_A_x0010_çòÄ÷jAÚ(þOÒ'AØ1¢~0¨yA J_x001C__x0004_5lAÚkyív{A¾åä_x0015_AL|DCðÇtA_x0018__x000F_ã=ÎoÁ_x0008_Cjó_x0019_gA«º&amp;àØ©AðË!¢_x000D_AtÞýÝÖA¨½d¿Y'A_x000F_J4DùA(_x0003_ÿ¨`_x000C_^A_x0006_x zkbAö.U÷_x0006_AÀ´_x0019_Ö¶7Á_x0013__x0012_µ_x0015__x000C_nAx?_x0003_c½kAôP·_x000D_òlAM_x0016_r_x0018_ÁHd-m_x0005_	_x0002_d^Áÿa½_x0013_Aj0ú~ÞA\Îã·&amp; qA_x0005_®_x0008__x001F_ìÀ_x0004_*{A_x0019_}A*%_x000E_Y»Aú-»Üý¸Aßf!&gt;ÜA5¡®2vxAhar²Ê	A8_x001E__x0017_²_x0016_rApªùäeiAII×åÀGA_x0002_ó¬½¿éqÁfýO-FwÁNË_x0001__x0012_-¤A_x0005___x000E_ gN$ÁS7.aA´O[5E}Aàd[_x0019_ºcÁü.Íl_x0011_peAº§V­¥A&lt;z­_x0010_T_x0007_sAöï_x0003_ä_x0006_A_x0005_·@ÔîuA`Èc _A_x0004_O@{Y®sA_x000C_)íÔµyhAk_x000C_É:¹A@©c´Â4A{©pZÁ_x0002__x0006_¤¿5¦2_x0001_lA2«+èMAàòªf«GAH_x0002__x0004_:}µeAà¸úã*íSÁP¢ÝhnMÁ_x001C_ý¤à¤uA+_x0005_BæowA,ìÃ#Ùk`ÁÆ×_x0014_4zA_x0018_/¸}-xA@[nÌ¢÷KAø_x000F_^_x0014_+²SÁ_x0002_¯C½@MÁÐ¤Ò¬gA_x001E_3àá_x0010_MuAÒãôAHvo5sxA&gt;Ò²éæsAè_x001B_PÃageA0_x001B_ßf_x001A_úA{'CÐ_x0003_A`P§_x0007_¼ZAôi2pð!jÁ_x0008_c_x001F__x0015_[Áàf¡ET1A°Û")énqAâ4A_x0008__x0006_YA0_x000B_±ðÞ^A_x001B_KwAøp²SfnXÁ©Ï_x0003__x0004_,rÁ -_x001A_&lt;7Aäõ%#òzA_x0006_'­hÒùrA_x0003_VC×_x0001_?_x0014_AJhã#\eAÔ*Þw_x0018_&lt;ÁäDàrwA`bÇ+1RA_x000E_ÒÑ_x001C_ÊÒAxj0_x0012_ÇZÁqôjý`)AÈó½¼l®iAl\Ú_x0015_}A_x0008_Hµ%_x001B_×fAPs¾ÆkAÓ3_x0013_&amp;_x0017_AÐÄ¼&lt;ZÈyAPÜ`-_x000B__x0003_`A¨îÜ¹9&lt;A_x0002_-ràÄzuAÎ¢=!pÁ¼T_x0007_/ìmA°Ïx_x0010_ÕgAÞby_x0003_CA_x0008_®' ópbA_x0008_Ì&gt;mä_x0001_TÁo_x0005_Û!+¯AÚÇÒC[AÜÅâ$tA`_x000E_¤ÃyAÔþbukÁ_x0003__x0007_=¶ÅFr_x000E_A ô¨û0$`Áx_x0004__x000E_3üóZÁpÏ±_x0007_dA_x0010_ÔnV¬»xAq³_uA6×4\×;rA$_x0007_!J«`A¸ËÃ?vA_x000C_¬_x0003_øAÀ_x0010_TÂ0Áx¨ju*rAhÏNê¹cAÄÔ)_x0019_ê«AÆ)_x001C_uK×~AÄ:"öõ`Aô_x0002_Ã_x0005_ñògÁ_x001A_ß)EsrÁ_x0004_pâÕ&amp;ÞbA V|_x001D__x0013_lA´ü_x001F_ÆA_x0018_236@_x0011_xAñÚ©]tAlÄ_x0012_¯AK_x001B__x0001_¦ñZAü_x0006_0"}A_x0008_v7*ÒSXÁ_x0010_9d5_x0013_A})¹j.Aä-0ÊmÁ_x001B_â_x000C_6'8A6é*	_x0002__x0003_cfuÁÌä|uvbAÐl]ÇÝAô¥ÀâìsAàF´os¿UAáã_x000B__x0019__x001E_4Áî1û¬¶AäÖëÀ;|AÆ¾¡6¿AÀaÔ_x0001_8A`_x0012_×_x0019_CA_x0011_ÍqqösA­_x001A_UðE_x000F_Aè´\jz«AÀ-ç:_x000E_`uAì-_x001E_ëgä{A¨ü´&gt;;AXóåBA_x000B_ØÇ)øA_x0010_âéôßÑUÁt0äÏ-xeÁè¾Ï C_x0014_AX`Ä_x0017_µ5|A ¦"(@_x000B_pA_x0012_T[8õAHeñ´VA_x0008_yGäßWÁÀ+þ/xÂ4Á@úBl¾WCA_x0002_O.Á¶EcAT5¸Ò*}rAç_x0003_ÕBzA_x0006__x0007_&lt;Ëº«_x0008_fAØÃ0Ü6ZA©fá¹A7Ï_x0017__x0008_)VÁF_x000E_?ñ_x000F_qAIÙª×îAøÎ_x0005_2XaA_x0012_}Y_x0012__x001B_~A8²_x0006_sUExA\	¤íÉ_x000D_yA_x0004__x001E_]¨øvAÀép^1ØAø·VHøqA_x000C_°P_x000C_¯hA_x0010_ëc5\Á@:³;F'A0Ë¥Ôá.BÁÑJ_x0001_Ï_x001B_ÁH×_x0017__x000D_éSÁzàïhsAx5T!ÿ&gt;Að­Ä^À7AÁÜ_x0003_²ù_x0002_tAÒKâäyMAp~I²"RAs_x0006_vð_x001F_òA(ÜØsïPVAv@`üÇA;DKA_r¨_x001F_A¬-qãÉÁ`+ðD_x0001__x0002__x0002_SÁ`ìÛ&gt;Õ¯CAF[_x001A_`CAÐ×^ CVA°àK1fBAz\|u_x0007__x0016_AÎ_x0002_Bç¸¢Að_x000F_kNzAð4|ð9_x000D_eAps­G_x0014_dÁRZ½xAø*Ò_x0013_oA°&lt;ýq¤iÁ_x0001_µ®_x001E_°2Á ×Ê®©vAø_x0006_Ø¡wAì]@!ÃAÝiFÑ\$A_x0001_öcìWJkA@Is&gt;ÁNM_x000B_áEA Ý_x000B_DwÀZAà_x0011_@*ÆMA@_x000B__x0014_t6Ál_x001F_×AàxA,g¦g?,tAÌ6mA?UbÁ8öX»AðPÖ¨é_Á\¶íf'9dAØ&lt;ëÍIpA4]ø¹CúA_x0001__x0002_°sþ_x0006_aAÎ[4û-sÁ æÕï$o&gt;Au_x001A_Y³rAp¨Í|gA_x0004_EàHi|A_x0008__x0019_ã|A0_x001D_Þ'_x0005_àuAf_x0004_IëL¤AT A3zA³PØ¯rAxmë¨dFcA_x0008_ÜÕÐ_x0004_cÁ -¾&lt;_x001B_IA¸ó*Axút©AýÆ½}tAðø5ªóWAþ¹:¹dAAÀ_x001F_Ï¾ª~A_x0008_©sÂT~AR÷ ågÁÌÏN´vAÄCE%cÁ_x001E_þvQfA`3_x0014_Ã'EkAÐ®qk_x0018_VAØÆ2}°ZzA÷_x0010_ìBBAt·Nu3rA(_x000E__ßØ:bA)_x0001__x0002_²AsA_x0008__x000B_¿XñrARènH4ÃA_x0001_ÖÄ~Õª,ÁÜ&gt;&lt;Ûc_x0004_AlÂæ°4sAÆ |_x0004_OA°_x001B_msxAt^/vPwA¤}o°¶AÜ_x0001_µ+$ÕtAÔT_x0019_úúAn%%Ê»wA ¹¯_x000B_yWÁ$dBIËwÁ¸Ûì_x0015__x001D_AuA1_x0005_´ù:Áx÷4ÊÍÒlAÈ÷_x0014__x0002_xsÁÀ­té¢zAÐY/Wf`wÁpøÅkmA ©ì¾Ï}UA`Æ[!îÆ6Á õî/Þ¹vA¤?·=)CjAJaþn-ÂA¢^}©tþA¨¦qr_x0008_~ALÆ?¥èíuA_x001C_ì_x000B_¾nÁØØ_x0016_nA_x0003__x0005_P:­	ãxAÐÚ_x0005_«3VÁ_x0008_¬'ý¸ävA_x0003_«__x0014_/ûjAZ¤Ö0P zAÜñ;%e{A¶cïAyA0KH_x0014_ÛªTAjÜ_x001A_ÓlDAà®É8!eA&lt;3DÅtAiÁ_x0016_-¯öÏAÒ_x001F_W_x001F__x000F__x0010_AÐ¢.E_x0004_HA2:u}#­zAÜlhï±tA6^£yY_x0019_xÁè_x0007_¹_x001C_ù_x0002_XÁt¦þ_x001E_¸ÊsA Fî½íbAf¹ATì_x0014_pAµ_x000C_ØywAÜºm=6Aî.&gt;r~dA"½~f9èA:_x000C_0ÚwÁj_x0010_£f]qÁÆR¿1xWsA(¤_x0004_ýA°W_x001A__x0008_G_A¬íÑ_x0001_ûsvAêA^_x0007__x0003__x0006_|_x001D_AÀØEy7wvAÛ{_x0017_AbïüëAÄ;V«qA ·ÂâxS_ÁpØö_x0002_NÔgA_x001E_µ¶#ÿ{ÁòuJ_x0005_X tAÈÒj_x0004_&gt;[jAv79ä®.A°ªP=HA0_x0016_#¨_x0010_!A¯èL_x0017_A_x0008_n`²A8]ÿÿòAXY'­ÀmTÁP_x001A_¹ÿ_x000F_¬eAp_x0008__x000B_z*yA4m^$Ï`A_x001C_|Ç\_x0002_)bÁ{ïÑWA_x0003_P_x000B_SÆWA¼+åáõAÈTÎÉ\rÁà8_x0001_z-}AÝ³_x0007_NÁPöÆ¸pAö3#_x0015_þ£{A&amp;ÇÙ£©Ax¹Ñ_x0013__x000B_YÁ_x0003_M7íôi_x0019_Á_x0001__x0003_$0_x0004_à9Að_x0006_¯ôÁûoAèÝöÃô_x0001_lAM.öízAÈ·älÎA(r£C_x0004_zAÖHÒ	^gtA(Ã:¤ÙogÁYóÆô¡èAb ç;}A_x0001__x0001_	øî8PA`F³¨^AfÚ¤n¨ðAPâ'N&amp;¦bA4P&lt;,/_x0008_}AXê9N{']Á_x0002_5_!pA_x0004_¦8­_x000C_yuAz_x000D_Z´SAÎç³æi¶AÇè¯ßhAH§}\+A´/J_x0016_sA«§kK¼Aä_x001A_MÜ÷Ü`ÁNòî]ÒæÁÞ¬ _x000B__x001F_*yA8~7­_x0002_jÁ_x0018_}_x0005_¦kTÁîx³É_x001B_wÁ"_x0005_3ë2þuÁb0Ø_x0001__x0004_KA(SÅ_x0004_w)rAÓ¶«DüA^D·hòADìú_x001F_¾vAP)$î%VAÔ4a&lt;/&gt;AP®¬tî£xA('Âª_x0005__x0003_[ÁÆLKÆ_x0002_QA¸÷£A_x001E__x000F_Íaò=Að_x0004_È´_x0002_uAp·ò­0A_x0002_Öt½{zAÀÂÅÛÎè?Áæ3=Õäþ}AZÉð(¶WAduÑdOÙvÁG!&gt;Aèñ²ëjA¤_x0012_á³ ÅwAÜGñy`ÄzA{An²º_x0016_AÒªò¦Ñ¿A_x0001_õ_x001D_^_x0012_Á&gt;Wò-èíqÁ¶3*$ûrAÐÿb5BIOÁ-_x0008_àªFqÁØûÿ×ì¨AÎ'¹kXA_x0003__x0004_Ô_x0019_DfloA®WãÍ¸pA_x0003_%_ _x001B_õÀ_x0010_NhÈôIA_x0010__x001C_R_x0017_jADméL&gt;jAF_x000D_×=^_x000B_A`^_x0001__x0008_Û»xAè&gt;6`3XÁØ·¶$_tAò_x0018_½?¸}AH_x0003__÷§mA_x000F_®Y_x0015_AÜrDvàjÁl¡©_x001D_ÒGAQ¾_x0015__x0001_ébA¶´_x0017_.³AHÃÄÆymA[Mø&amp;(A_x0018_¨_x0008__x001C_aÁ@È&gt;ç0Æ3Á3_x0005_§¿´A_x000E_+4c_x0017_yA\~báÄbA_x0010_ÉÜ_x0005_rÁ°îÓçJjÁ°P_x0006_éuhAo²#_x0017_W_x000D_A_x0010__x0002_{¼__x0011_hA5Ö_x0007_í_x000C_AqÎ_x0017_¢_x0003_GA_x0003_)_x001A__x0003__x0004_ájAxIô^ÿå\ÁêSovÚsÁ8Ç\mqaA0¡c_x0017_´NGÁ0Ýk¾ñ_x001D_AtC!TLApbÓ[ÕTA_x0018__x001A_6mlATÒkSP|A2Ð$_x0011_é~ÁÍCð5_x0013_VAL÷ X®¢vAÍQ_x0004_ÊA&amp;ÁÉÏåBnFAÄ)7]AÖ³·a özA_x0014_6_x001B__x0002_sAd_x001B_suçQbÁ¡\ùXHJAØKäã[pÁØÆ÷^Á¨#a8ë¹QÁH9~=~BA4SÁ_x000B_ðËkÁ0h×5.pA_x000E_©[_x0010_A²ô&amp;¼ÔâAb¾ÎuAð;Tz'oAàÆ_x0001__x0017_AiAð}&gt;úçYWA_x0001__x0003_(Sç_x001D_Ð©dAz_x0013_Ïñ{A_x0007_4è_x0019_µrÁP_x0019_'d&lt;»qAj°CÏ_x001A_}A`´_x001D_÷¹_x0012_hA_x0001_dA·NlA((È»Ú"^Á`fIæCð9AüÃVÆ¾P|AäÛ5É_A B¢%OùpA_x0001_?äyùg&lt;AXºç¿_x000C_JWÁ_x0018_&amp;	}iA0ôÍ}Abc_x0007__x0002_AÞ£p_x0010_CAÌ_x0003_á.@_x000B_wA^®êJAGè=Ó4A _x0003_¶ nAØjü±òlA_x001A__x0012_áB4AÀ_x000C_Ëí0Aý1éq.Aºkc³_x0018_ëAp§6º_x0015__x0012_wA°û±_x0003_ÝPAàPã_x000B_¢ÌZA\ú¼_x001A_A4_x0003_Â_x0003__x0005_Ö­fAÑ_x000F_¶3×_x0014_Aè¥þ_x0016_9_x000B_A_x001A_©£]{AÔ_x001C_|B§PA:k ùâÒA¤OÀ3éüzAvñ~^_x0012_I|Aì"zÊÛyA¼&lt;V}6ÃqA _x001C__x0007_H«]Ap_x0015_ö_x001B_dAÈ_x000C_ÄXÁ  óÜ?EÁÄ48m{ÇbÁ_x0010_V6_x0003_x[NAP"_x0002_1J_x0010_IA0Ï[zíå_Aè_x0002_ÒwµXAÌ»LèPzAØÕtÓbAr_x000F_:H_x0012_A4þ_x001F_ë_x0001_¾xAhn_x001C_çùÄbAj	G4*A_x0003_Âsãö_x0004_A8ö.*:VgÁ^d]%AäM__x0017_ºÓeÁxÃL_x0008_hAH+_x000C_D_x0003_;gA ¥êÁ@PA_x0001__x0002_*®ÈË±¦zAëË_x001F_¾*A=d8½ó¹A&gt;ð_x001D_M_rA, þ5%ý~A_x0011_¡µ_x0010_ ¥AøÖàt_x001B_Áè§¡j_x001E_^iÁ°éDç_x0015_ÑoÁÜKhz¾{AÆm,_x0008_AÐ{í&gt;ËHÁà_x001B_î·WrJÁÀ*m$"ovÁx_x001B_ùfeRkA`RjÔÊjA8¥a¦ThfAÆÏ6@eö|A`o_x000F_ÚØD&lt;A_x0001_[Ìª_x0013_A Ëõ(EMeAÞ¯¤_x0002_AD_x0004_Ê${FqA&lt;_x0010_«_x001C_&amp;pA_x000E_7¸_x0005_ÕøArÚ£W_x0019_VrÁü_x001E_1JÎÕfATUH4trÁ_x0014_äÑÝ|A_x001C_q_x0016_¡«hAò&amp;6ã[AP¬!_x0002__x0005_»[Áú_x0002_¿`HUtÁ(_x0013_³¼ï]hA,ÂÜ5ÈqA(ÃÝ@C`AÌ_x000D_VríH{Aü6ÈöïAjnrFh}AÄ¹°¶xuA®§*}_x0013__x001E_A@b¤ÄWsÁPsÄ®_x0007_uA°Ô;WpLOAL_x0014_xAmÁ_x0005_(_x001D_MïøAZªC_x0007__x0003_vÁ²t{`óÁ¤´_x0005_èú²uA¤#DÏ	lÁ_x0014_Êçêä{iÁ®P_x0004_ÊAþÎlnûaÁ_x001E_QzoPÊA&amp;ÇÓLaÍAÐ)D=_x0001_õA\Ç_x0010__x001C_1XxÁ Ö}_x0005_çtA_x0004_q²?c#kA,bw*AljÚk_x0011_o~AÆ_x000E_áU)A@e_x0014_ý_x0007_àoA_x0002__x0003_ð|B_x0006_ÂPAXjªø_x0001_ZÁ_x0004_'0¬öcAzd,XÆþÁÖï*²SA(°Óº{ÅkAðê_x0001_y[PÁ¼ÃÞONºAxåÜq\_x0017_lA0C_x0011_Î_x0016_}AA^_x0013_MLÁ_x0010_¥áA¯XAÂ&gt;ZsyA_x0003_ÐúP¾oA&lt;/÷Ë_x001E_Ñ{A,_x0002_ä­(õA(Ü ¸ÍAD\¹_x0006__x000E_½aÁÀl_x0014_1ç'}Aà_x001B_ à_x000D_±}ANÐ_x001C_N´YzÁÿ¬_x000C__x000D_ÅA_x0004__x000E_HìJ.lÁ¸ú7ÀÇ{A#ÞIe¼kAü£V6_x000F__x0006_AXUtOÂÅfÁ_x0018_â_qÉºoAaÄ([%AFw¢T_x000D_3ALÈ í¡åsAÏ»Þ_x0002__x0003_â|ÁÞFÿ*áAO0bú¼lAÌ-êýÝ_x000F_rÁ_x0002_ó~W_x0006_pLAH¹c&gt;ogA^!ë$D_x001F_A_x000C_ªIbªvAdîË³AëhA ^'kDAHg_ÖÑALþyùQãqÁLéãQeA|DsÓ@cAÀq1_x0001_¸lA P§ÞélÁ8Ï¢î8½dA8bÈm/QÁè¸r&lt;U"lÁôgNR_x0016_{aAlæ£_x001C__x0017_ÔnÁô¾á_x001C_iluÁ2ZèÖPA_x0002_·âùììPA_x000D__x0005_¸=eAý,çQ±A»cå~ð_x0008_AºË)_x001D_8wAï_x0019__x0001_boA_x0002_@Kã_x001A_kbAn k'µKpAv`)Þó_x0017_A_x0001__x0003_Øì¸è±lA°7cUÿWAÐP=¬?Ö`A+Ü^+oAºÿ¾_x0013__x000D_xAÀ+Õ/¥XA }¾ø_x0005_pÁ$Þ.þLAêjµ`rA2NãáâÍ}AÚmß$SÞAÀSò'ÄH&gt;A._x0003_-bd_x0014_|AÄöHZrätA`j_x0015_·QArÄGüA¸+_x001D_ÂbiA@ÎsHY_x0006_VAÉ_x001C_Ü»_x0006_A\A_x0019_ôAæ¥$_x001D_¯A./ÙÚPA¯_x001B_&gt;ØÃ`Áàî¿_x0013_:A¼÷O_x0012__x0002_ØqA6¦+ý{ÌAøÆæâVA _x0003_=ª[A(ÌÙkj×ApËôë	ZAÀi®Ä_x0011__x000C_mÁð}}_x0001__x0003_I®A_x0001_þ_x0016_Cn:0ÁHù·e( fÁ|Äzµ¼;zAºÔ_x0016_&lt;ÎcA_x001A__x0005_é7`rA_x0010_ðÖ¯ÀjsA_x0010_ RÖ_x0018_^A(eDÕíhnÁð~Ñr_x000F_´[A¸_x0013_%$­Atãäy{AàïrÅ=eA,nxá¹_x0003_APQLLIÁ74é_x0006_[dAú!í}ÕÛASÆ	³_x0017_A[¬"6 rA0~_x0015_¦Ô^nA:_x0002_ùÇ_x001B_|AÜ¨¨ææ_x0012_wArõ#_x000D__x000D_yÁd5%ú_x001C_ÂgÁD®m|uöyA;õ2(_x0004_lÁ_x0004_i_x0006_]+Á_x0019_ÎáA¼áÓøQzA°_x0015_õ×@6fA_x0001_ÎªaYAFÎ_x0016_èrØA_x0001__x0002_¤Ê~|¨zA_x000D__x0012_Ø&lt;Aìj)lZÁTQ&gt;JCãA&gt;C75EÓzA_x0014_^_x0013__x0011_ÉípAÎc	Û_x0012_AÐ¦6_x0002_A_x000D_HAåÁ¹ eA¡8RÁAþ:¼¡}AÌèÜiTNApTbø«oAôÐª&amp;ÁAèFÉûYÁ_x000C_^ "Ø(hÁÐ_x0011_ñ&lt;_x0016_YyAh_x0004_%_x0019_oAÇ_x0019_ÅeAX4·,­TA²»ýÎLAÐ-½8ckAlö¡é_x0010_A_x0001_»ºá_x001B_A Ï}"=WÁ°5Oý©Av"ÛF0@|ATÚ¥_x000F_§JAÔ~g¤OÍsAÔ7_x0010_ÌV_x0007_A0½øI"jMÁ$.ª_x0001__x0004_°erA _x000B_W§¸§pÁ¨2*Ç¤åcAI_x0007_í@ºA¨¸à??uAÝÚ¢ÕçPÁpð¡{A_x0010_ªx_x000B_ØØwA^³_x001F_;B¸A_x0010_u_x001B_¡çJAl\IÕtAN_x0004_y_x000C__x0005_ûAÀ80!_x0008_ó#Á_x0010_T_x001E_ô©Í@Á°¢_x0019__nA8"'l¼sA_x0001_6úx&gt;.PÁ òÛ&lt;ÏAæ1¥'°%A hìÈ_x0003_¬KA¦_x0002_C86#Á( ÕO¸ªvApN"B]ÙRAx_x000F_ø_x0018_|An¿_x000D_'uA&gt;7^h¿yxA53e9&lt;cÁ&amp;_x0015__x0006_'hÁ9_x0015_._x001D__x0013_ÁîüþUkvÁ a#¼y3Á8®ëÕx_A_x0005__x0006__x0006_Ç_x0018_b_ÁnÕ _x0002__x0001_Aüu[ésA(-;|n]Á_x0010_+ÓÎ¾ØBÁh%/g/qA_x0008_ù¦yNuÁÍoÝÆ8A¾gA'UqÁ¼Vé3;øbÁ%L ¹B_x0019_AÄ(_x0019_Aûw@_x0003_IAù_x0013_½RF_x000E_ÁÀlÀSp&amp;ÁHêBû£_x0015_}AºÇõÍj_x0019_zAÖªHU¥¹qA´+ïJeA_x001E_LXl~Aæ!7ÇõÞ~As_x001C__x0018_í{AZ_x001D_ñA@ªÉë_x0001_&amp;.ÁøâÜÂ­[Á@Ý}RhWÁÙLdó")ÁØ_x0002_h/+WsA_x0004_¥~ÏózÁ_x0013_~!oAØù_x000D_§_x0017_7bA²ß_x0002__x0006_´í~Aºº}_x001D_j1A8t¡`XÁp vi¦AA_x001E_5¡ç'_x001F_rÁêçáI_x0005_A_x0010_â=_x0019_ÁÜjÁ(o©EsAF_x0014_`JdÁ@æ¯°_x0011_"/AÈ_x0016__x0019_çÙ&amp;jA|wù»î$ARã­_x0004_uÁ ´îohAEA@BK_x0008_ÁjA_x001C_Æ©2ÖñbÁ]§T7uA8ÚYl/_x0010_iA²sò_x0015_A¼ÇºíNwAæ8ã!MA _x001C__x0001_-îï[A¨&gt;0ø¸.rA|÷©­3A¤æÌ_x001D_&amp;nÁx_x0003__x001D_ÉJyÁxà_x001D_$_x0001_CyAì_x0017_7í§ÐA¸~séaBrAÐB7O TÁx,_x001B_9rA&gt;U8J_x0008_|A_x0001__x0002_~fno³áA`d_x000F_òJ&lt;Á_x000C_A_x000F_¾·oÁÔ_x0016_#bÆÍpA â&gt;Y¥_x0014_AÌ_x000D_ÃAå}AT&amp;_x0018_,dOtA âánÃÎIA°ß_x0016_ë$A~v-ïAÀ\Ù(Aú\õì¤AÏË¿':A®_x0003_ÅÃLA@_x0008_}Ð(VA_x0017_¶Y_x0019_¥AA^õªPÌuÁ_x0010_J%K\tA¨~ä×cÁÐ0áeº_x0004_uA à¥rÂÍQA"F¡_x0008_kuAhU	öÓRÁì_c_x0013_jÁÐÿÛ_x0019_GKAÀüÜFk&lt;Aàèk1Á@Bó,özA°û_x0005_¥æA Ú&gt;¸¯hÁ_x0001_å&gt;¿ÈjA_x0001_R¸_x001D__x0001__x0003_ã_x001F_iA_x0010__x0007_qGÔÇkA(Æ'ç_x0019_eAºWÿ¿!/A@+4Îð#oA_x001C_¬0ì¥_pA0Ç-.A\AöâN_x001D_AÕÆi_x0019__x0003_BA éÞg_x000D_]Aüîòe2tA@g×|ç3Ahá©.Aø_x0019_	ÔL´{Á°êø½µmAp;«(¦aA_x001A_Ö_x0003_üÛpA×~5¬ÛA&amp;Æf¿tA`E¸-ø_x001F_|AÚ£&lt;É»²A|Ï»t&lt;ºcA_x000C_^×æÆvAÈCXQ_x001E_vAâV­W_x0019_	|A_x0012_åN_x001B_Ý@AÈ§E£Ê{A_x000E_Ët_x000B_?_x000C_A_x0001_Ï®Ô_x0002_AÁ3_x000B__x0010_$¥¾~ÁT	Q]CYsA¿Å*ÍÃfA_x0001__x0003_pö\l±|AD_x0003_-¾7nA¼_x001C_ä¿r~A_x0010_ì¬¸¬pA vâ-R¿3AL;Q«¨sAÉ/.nAÈaBrkÁXS W&lt;)nAFEGoÀA_x0018_òyÈ}A¸R_x0008_Yð_x000E_]Á _x001F__x000C_dD5pÁÍ	k{BA(¢ãKa'zAÐ)_x000C_ÇvAî#ð_x0002_ñMvA_x0010_¤_x0010_l'|vAØª"×_x001D_|qA_x000C_ÑjÖ|+fA°Ñõô3äVAÀá_x0008_6_x0012_50AÌÌ_x0006_vÁ_x001C_,Bt×tAx¯_x0001_kÖfA0bUþÁp_x0017_ö+\rA¨üpf~xjA8s-.ÙAvA'W`¼Aò1â{u_x0002_A_x0001_½RS_x0001__x0002_ÌFÁ¸Aá&gt;_x0016_A_x0004__x0011_oêÏA_x0001_7Ëíñ&amp;_x001A_ASã¾}PAèà²TA _x000E__x0018_VsoA @ù¨'aAæÈ_x0007_xA`£OÚ;dÁlðä{º&gt;wAW¤h÷ÂcAx_x0010_geP_x001E_iÁ$_x0008_ÚLa¤|Axx_x0019_ë²³fAÜs_x0019_5[Aè_x0001_ö':ÔjA*n`@yyÁØ×Ã_x000D_	WÁ_x000C_y"ó_x0016__x001E_}AÞÜMäÿ|A$a.=êY{A¨{ï ñqAî­èÙäA,J_x000B_)7ALûâUS~A_x000C_NÓÃjÁT=Aónd_x0005_A&gt;_x0005__x0003_{zAð¡ók6~Aø_x0016_Éª_x0005_bÁ_x0002__x0005_8Ù_x0006__x001F_ùpAè6_x000E_ó}A¼ÍÏWk|A_x0014__x0019_9,ÒÛvAÈ*_x0005_~lAÐ¦LéÛ|Aì09ðL©yÁ§Aã&lt;êCAJ{¡§_x0001_AèÇñ++SÁÝ2k:îHAÄë%d3sA_x001A__x0003__x0005_ù^åAÛv_x0013_«_x0006_Aøª¹$!¸gA°	Ï_x0004_ö_x0014_\ÁLêÁmÖTwAb_x001F_	erAº´G7_x0003_Ad¤ôÙ`Aº4¡)_x0010_`A ÎÖÛPA_x0008__x000F_á'_x000B_AÀ´PK_x0002_lAGißKfAxÎ£¡sAMv&amp;#¦yA(ûw?ÄjAÌ§w_x0017__x0017_³mÁfA_x0010_:h{Áü!_x0002__x0006_ê*AÄÚ¼_x0002__x0003_¸L_x001F_A_x0002_½&amp;(¡+Á¾!FÙ¬WÁ_x000C_ñµ_x000E__x0007_A³ËÁ¼pA ÆL:zA õEK'_x000C_:Áph_x000C__x001C_xïsAÊÏÁã( wAÆâÜT§A¤h²±ÀAàêËÁM[Á_x001E_´z_x0018_AàEýr'¿nAÁb@9|Aº_x000B_ÔÕ2A_x0012__x0016_æ+o{A ·$¶4µLAÐ¯×_x0001_onA¬_x0010_~ù_x0019_jÁ¢Zo¡mUÁ¢GSÉwêrAê9_x001F_ÛA÷ÛÿoËA¾Åø_x0017_KAH|FðvbÁ`0µV_x0010_Ë5A_x0014_ûæ¤rAn_² ÷Aü³)B©»aAÒ	Ê }yA_x0002_{F#_x0015_:{A_x0002__x0005_°.9_x001C_]AÁ_x0018_eç×qsÁe9_x0005__x0017_ÊxÁcQa8_x0003_A.«³#_x000D_AØvy$½¼kA:5ï¯¼üvA¾/4_x000D_ü_x0013_qÁduQbÃAÊ:qdépÁÀÕwâN\qA@Sf_x0015_-&amp;[ÁfW7xÁlñ_x001A_ã_x0005_A$7?Ó2_x000C_}Á_x001C_å-ðpAènÃÕÊõeAö_x0008__x000E__x000E_%A_x0002_¨Hï_x000D_IpA8ÉÎ¬_x0019_uA`DÜ_x001A_(¶_A@!}´TAü[5p_Ó|A4w+_x001F__x0007_rA_x0004_zõCr_x0003_|AR×ÆæBzA 	SYCÁøuÉKF{A rºÉ_x0001_oA_x0002_´j«3ûÀ_x001E__x000D_¼J¼LÁ_x0010_É{ù_x0001__x0004__x0012_#qÁ_x0014_ÖSdhbÁDü¦^OpÁ_x0004_Ù¤H¹Ax@a÷xAä¦¢Ü;FsAh×²ôJxAé_YE@DA`|eBº2ÁP_x0016_á)_x0014_iaA_x0002_OB_x0005_8A¸4_x001A__x0016__x0010_VÁËÛ_x001D_uæ¢A8ßéÕÓêbA_x000C_×(¡ñÇ}Aûb_x0001_ætA²uçm_x0002_xA¸Enq_x001A_îaAøÕ à_x000C_CQÁô_x001C_FCPA«_x0003_¯ÒvXAÌ'KIjúpÁTÕÜÝHjA\?_x0011_õÜÂA¸_x0011_í0_x0012_qA¨¢+î¤ cAPÕK'åXAPÚ«\OÁ`Ò§FÍ'oÁü§ÔÚtAÐ_x000B_ùtmAØ;_x001E_×ºzA_x0001__x0002_À_x0008_n`èwAè#_x000F_ÁyA_x0008_å-HÔdÁ (E_x001F_6MoA@rfZ43Á¸ë_x0011_ë»LbA_x0001_hp÷!A@e^ÎÇ TA_x0018_»6_x0017_ÈíVÁ¶_x001A__x000F_9@:xÁÛ²Ê~AÅÃÝ ÒÒA_x0004_)NG9AÐÒ¦#ÄA@_x001E_×æ_x000D__x0011_OAèpPDÔ[ÁdKòü$rAøÌ»Ñ_AX_x001F_9øÀ9xA@¢è\	B)Á¸q_x0005_é_x001F_bA_x0012_þ éÆTA ~à_x001C_yHzALÕõ=JÈA×¢ÀçýAØÍÁ$Ç+^ÁùøË¼fAy_x000F_;_x0019__x0007_A¦üÔ &lt;xA_x0001_1)½ú_	AâþxO_x0016_zA_x0001_ò¬_x0002__x0004_àpÿÀ(ñí=PAr=Ä9bsA¼ãÂ_x0003_*qAXD½ésAfAø«&gt;_x001D_±_x001F_xAx[ÍÂ?áA´ã×Z¾yAlvåp_x001A_eÁÌZP«uA_x0010_ùe°éUÁ%o	È_x0015_AH0:÷;)vA_x0002_¸Æ_x000E_cÝ@èïeø·wVÁ«v*¦_x0010_A@_x000F_¥8_x0010_PA|»mS&lt;_x0005_ADî_x0004_Öó{Áî_x0016_ajå[Aô_x0006_0äücAp8/fæ0JA Ôá_x001D_JÁd_x0001_Ü_x0018_M!~AF_x0011_=ÃÊ$rÁAQÍ¶#bÁ¸³:_x0017_g¹rAnvjðyvA_x0002_ÝØ_x0017_ôfA`ÀlkÐ_ÁÐàeåf[A_x0016__x0003_?¸ÀÁ_x0002__x0004_@HcÏÃjA@VÒ_x0003_OÁ@ÉéîNoAPá5_x0011_wA$Wd³þrnÁô¡)k¿nAPM¨s«P}A¼â6m°cÁ_x0012_]z¼A_x0002__x0002_sÏg_x0007__x001F_A6¯¤_x000E_Õ¯|Á òtu&amp;iA*ýeÊ_x001E_ÕAl_x0001_M;:|A Õ+H}§[Á¤¾4&gt;æÌuA8ÖÐÒ_x0014_A_x001C_IªlÒrwA_x0016_×_x0002_=¡A_x0008_ª;ùeA°_x0005__x0008_+hÁ&gt;iuV£èA_x0010_B&gt;²PA_x0002_gZ"&amp;1DÁ_x0008_eV@_x000F_hA$§_x0008_ôJ¡~A¹Q_x001F_ïÁ$/ó¾_x0008_kÁ,a~¥ÌfAÌT/$_x0014_KhÁÌã-Ò_#vACOÿB_x0001__x0002_µúATp7ÍKÄpAxÉ3ðòQnA_x000C_µjbAÌ5ï) OtÁ$=ÆzhuA{yÎÃ_x001B_AØ {}4«~A¸CÕ.6mfÁ^_x0013_!ærAðøJøÉDQA´cikÁ^*_x0016_þüAü##M\7vÁ&amp;b_x0007_¸DãsÁxäO6qyAô7¢ÌDÞ`Á_x0008_ÏÖ_x0015_¢-gA² -0!7AvÝøàxA`Æß_x001D_¥¼hA_x0018_®µscA_x0018_×k|«aAß_x0010_o¨_A¶ñé®§ÊA_x0001_TÖt*QDÁàñ/e/nVAàÛä_x0008_½¹=Á`®­Oª@AyXÙ¨õAØ¥µ_x0006_CQ`ÁÒrä_x0003__x000C_A_x0005__x0006_¤[Yî%#tAt%¥_x0008__x0016_DAH_x001C__x0006_Ð#%jÁ_x0014_,_x0002_F_x000D_ALHÕ©ÇödÁ_x0004_RxÆi_x001A_cAèq¢I?!A(@H÷HsAú_x000B_ìQ_x0019_(A|»t*ªyA&gt;_x0003__x001A__x001A_åAÒÎxzø[Ap! ¾RWA²m{Wñ3A Öü%ª}2A&gt;+Dõ_x0008_&lt;A¬·ªö%~A0l½v`NÁ4±½ö·lAo;mZA¸_x0012_î°bsA$RÎÖ¸Aø_x000C__x0001_:¦A@ü¢4GvÁ@(©"ï_x0013_;ÁØSÖ!_x0008_Î^AÑÝlf+AV­¼;Ý_x001C_rA_x0005_¶ÊOô}AXi_x0008_1dA_x000E__5²jóAÀÄ¡ã_x0005__x0007_,3SÁ(ÿÁÿ_x0004_AD¾]°_x000E_ÏsA%Û+_x0016_ÍAH`_x0003__x0018__x001F__x0006_AÈ+_x0005_Hñ_x0007_[AÆ%ú²dAPC_x000F_Är,`A&lt;Îa³B_x001A_vA D¾&amp;QsFAÝÏ_x0006_YhÁ`_x0002__x0012_+ò³5ÁøE4_x0017_ócrA´}â^:¾uA_x000C_f}UvA@epk_x0016_ëIA_x0018__x0007_·Y`AD§_x001F_tIzA´¡¦üAvÁHl²Mn5qAøWöW/!qÁ_x0001__x0005__x0005__x0005__x001A__x0005__x0005__x0005_Proyecto final (risk).xlsx_x0019__x0005__x0005__x0005__x0003__x0005__x0005__x0005_PBI_x0005__x0005__x0005__x0005__x0011__x0005__x0005__x0005_modelo definitivo_x0005__x0005__x0005__x0005__x0014__x0005__x0005__x0005_Datos radi_x0001__x0003_ación NASA_x0001__x0001__x0001__x0001__x0011__x0001__x0001__x0001_Kits y generación_x0001__x0001__x0001__x0001__x0011__x0001__x0001__x0001_Proyeccion ventas_x0001__x0001__x0001__x0001__x0015__x0001__x0001__x0001_Cronograma cuadrillas_x0001__x0001__x0001__x0001__x0002__x0001__x0001__x0001_MO_x0001__x0001__x0001__x0001__x0012__x0001__x0001__x0001_Costeo instalación_x0001__x0001__x0001__x0001__x000F__x0001__x0001__x0001_Datos de Ventas_x0001__x0001__x0001__x0001__x0018__x0001__x0001__x0001_Ventas y costos directos_x000E__x0001__x0001__x0001__x0002__x0001__x0001__x0001_B7_x001D__x0001__x0001__x0001_=SUMA(B4:B6)+RiskNormal(0;10)(_x0001__x0001__x0001_Ventas Totales ($ Netas I_x0003__x0004_VA)_x0001_A7_x0001_B2_x0001_Año 1_x0001__x0003__x0003__x0003__x0003__x0003__x0003__x0003__x0003__x0003__x0003__x0003__x000D__x0003__x0003__x0003__x001D__x0003__x0003__x0003_$_x0003__x0003__x0003_Ventas Totales ($ Netas IVA) / Año 1_x0001__x0003__x0003__x0003__x0003__x0003__x0003__x0003__x0003__x0003__x0003__x0003__x0003__x0003__x0003__x0003__x0003__x0003__x0003__x0003__x0002__x0003__x0003__x0003_C7_x001D__x0003__x0003__x0003_=SUMA(C4:C6)+RiskNormal(0;10)(_x0003__x0003__x0003_Ventas Totales ($ Netas IVA)_x0001_A7_x0001_C2_x0001_Año 2_x0001__x0003__x0003__x0003__x0003__x0003__x0003__x0003__x0001__x0003__x0003__x0003__x000D__x0003__x0003__x0003__x001D__x0003__x0003__x0003_$_x0003__x0003__x0003_Ventas Totales ($ Netas IVA) / Año 2_x0001__x0003__x0003__x0003__x0003__x0003__x0003__x0003__x0003__x0003__x0003__x0003__x0003__x0003__x0003__x0004__x0003__x0003__x0003__x0003__x0003__x0003__x0002__x0003__x0003__x0003_D7_x001D__x0003__x0003__x0003_=SUMA(D4:D6)+RiskNormal(0;10)(_x0003__x0003__x0003_Ventas Totales ($ Netas IVA)_x0001_A7_x0001_D2_x0001_Año 3_x0001__x0003__x0003__x0003__x0003__x0003__x0003__x0003__x0002__x0003__x0003__x0003__x000D__x0003__x0003__x0003__x001D__x0003__x0003__x0003_$_x0003__x0003__x0003_Ventas Totales ($ Netas IVA) / Año 3_x0001__x0003__x0003__x0003__x0003__x0003__x0003__x0003__x0003__x0003__x0003__x0003__x0003__x0003__x0003__x0003__x0003__x0003__x0003__x0003__x0002__x0003__x0003__x0003_E7_x001D__x0003__x0003__x0003_=SUMA(E4:E6)+RiskNormal(0;10)(_x0003__x0003__x0003_Ventas Totales ($ Netas IVA)_x0001_A7_x0001_E2_x0001_Año 4_x0005__x0006__x0001__x0005__x0005__x0005__x0005__x0005__x0005__x0005__x0003__x0005__x0005__x0005__x000D__x0005__x0005__x0005__x001D__x0005__x0005__x0005_$_x0005__x0005__x0005_Ventas Totales ($ Netas IVA) / Año 4_x0001__x0005__x0005__x0005__x0005__x0005__x0005__x0005__x0005__x0005__x0005__x0005__x0005__x0005__x0005__x0005__x0005__x0005__x0005__x0005__x0002__x0005__x0005__x0005_F7_x001D__x0005__x0005__x0005_=SUMA(F4:F6)+RiskNormal(0;10)(_x0005__x0005__x0005_Ventas Totales ($ Netas IVA)_x0001_A7_x0001_F2_x0001_Año 5_x0001__x0005__x0005__x0005__x0005__x0005__x0005__x0005__x0004__x0005__x0005__x0005__x000D__x0005__x0005__x0005__x001D__x0005__x0005__x0005_$_x0005__x0005__x0005_Ventas Totales ($ Netas IVA) / Año 5_x0001__x0005__x0005__x0005__x0005__x0005__x0005__x0005__x0005__x0005__x0005__x0005__x0005__x0005__x0005__x0005__x0005__x0005__x0005__x0005__x0002__x0005__x0005__x0005_G7_x001D__x0005__x0005__x0003__x0004__x0003_=SUMA(G4:G6)+RiskNormal(0;10)(_x0003__x0003__x0003_Ventas Totales ($ Netas IVA)_x0001_A7_x0001_G2_x0001_Año 6_x0001__x0003__x0003__x0003__x0003__x0003__x0003__x0003__x0005__x0003__x0003__x0003__x000D__x0003__x0003__x0003__x001D__x0003__x0003__x0003_$_x0003__x0003__x0003_Ventas Totales ($ Netas IVA) / Año 6_x0001__x0003__x0003__x0003__x0003__x0003__x0003__x0003__x0003__x0003__x0003__x0003__x0003__x0003__x0003__x0003__x0003__x0003__x0003__x0003__x0002__x0003__x0003__x0003_H7_x001D__x0003__x0003__x0003_=SUMA(H4:H6)+RiskNormal(0;10)(_x0003__x0003__x0003_Ventas Totales ($ Netas IVA)_x0001_A7_x0001_H2_x0001_Año 7_x0001__x0003__x0003__x0003__x0003__x0003__x0003__x0003__x0006__x0003__x0003__x0003__x000D__x0003__x0003__x0002__x0004__x0002__x001D__x0002__x0002__x0002_$_x0002__x0002__x0002_Ventas Totales ($ Netas IVA) / Año 7_x0001__x0002__x0002__x0002__x0002__x0002__x0002__x0002__x0002__x0002__x0002__x0002__x0002__x0002__x0002__x0002__x0002__x0002__x0002__x0002__x0003__x0002__x0002__x0002_B24A_x0002__x0002__x0002_=SUMA(B15:B23)*(RiskNormal(1;0,1;RiskStatic(1))-sensilizacion!C5)_x0013__x0002__x0002__x0002_Total_x0001_A24_x0001_B14_x0001_Año 1_x0001__x0002__x0002__x0002__x0002__x0002__x0002__x0002__x0007__x0002__x0002__x0002__x0010__x0002__x0002__x0002_/_x0002__x0002__x0002__x000D__x0002__x0002__x0002_Total / Año 1_x0001__x0002__x0002__x0002__x0002__x0002__x0002__x0002__x0002__x0002__x0002__x0002__x0002__x0002__x0002__x0002__x0002__x0002__x0002__x0002__x0003__x0002__x0002__x0002_C24A_x0002__x0002__x0002_=SUMA(C15:C23)*(Risk_x0002__x0004_Normal(1;0,1;RiskStatic(1))-sensilizacion!D5)_x0013__x0002__x0002__x0002_Total_x0001_A24_x0001_C14_x0001_Año 2_x0001__x0002__x0002__x0002__x0002__x0002__x0002__x0002__x0008__x0002__x0002__x0002__x0010__x0002__x0002__x0002_/_x0002__x0002__x0002__x000D__x0002__x0002__x0002_Total / Año 2_x0001__x0002__x0002__x0002__x0002__x0002__x0002__x0002__x0002__x0002__x0002__x0002__x0002__x0002__x0002__x0002__x0002__x0002__x0002__x0002__x0003__x0002__x0002__x0002_D24A_x0002__x0002__x0002_=SUMA(D15:D23)*(RiskNormal(1;0,1;RiskStatic(1))-sensilizacion!E5)_x0013__x0002__x0002__x0002_Total_x0001_A24_x0001_D14_x0001_Año 3_x0001__x0002__x0002__x0002__x0002__x0002__x0002__x0002_	_x0002__x0002__x0002__x0010__x0002__x0002__x0002_/_x0002__x0002__x0002__x000D__x0002__x0002__x0002_Tota_x0002__x0004_l / Año 3_x0001__x0002__x0002__x0002__x0002__x0002__x0002__x0002__x0002__x0002__x0002__x0002__x0002__x0002__x0002__x0002__x0002__x0002__x0002__x0002__x0003__x0002__x0002__x0002_E24A_x0002__x0002__x0002_=SUMA(E15:E23)*(RiskNormal(1;0,1;RiskStatic(1))-sensilizacion!F5)_x0013__x0002__x0002__x0002_Total_x0001_A24_x0001_E14_x0001_Año 4_x0001__x0002__x0002__x0002__x0002__x0002__x0002__x0002__x0004__x0002__x0002__x0002__x0010__x0002__x0002__x0002_/_x0002__x0002__x0002__x000D__x0002__x0002__x0002_Total / Año 4_x0001__x0002__x0002__x0002__x0002__x0002__x0002__x0002__x0002__x0002__x0002__x0002__x0002__x0002__x0002__x0002__x0002__x0002__x0002__x0002__x0003__x0002__x0002__x0002_F24A_x0002__x0002__x0002_=SUMA(F15:F23)*(RiskNormal(1;0,1;RiskStatic(1))-sensiliz_x0002__x0004_acion!G5)_x0013__x0002__x0002__x0002_Total_x0001_A24_x0001_F14_x0001_Año 5_x0001__x0002__x0002__x0002__x0002__x0002__x0002__x0002__x000B__x0002__x0002__x0002__x0010__x0002__x0002__x0002_/_x0002__x0002__x0002__x000D__x0002__x0002__x0002_Total / Año 5_x0001__x0002__x0002__x0002__x0002__x0002__x0002__x0002__x0002__x0002__x0002__x0002__x0002__x0002__x0002__x0002__x0002__x0002__x0002__x0002__x0003__x0002__x0002__x0002_G24A_x0002__x0002__x0002_=SUMA(G15:G23)*(RiskNormal(1;0,1;RiskStatic(1))-sensilizacion!H5)_x0013__x0002__x0002__x0002_Total_x0001_A24_x0001_G14_x0001_Año 6_x0001__x0002__x0002__x0002__x0002__x0002__x0002__x0002__x000C__x0002__x0002__x0002__x0010__x0002__x0002__x0002_/_x0002__x0002__x0002__x000D__x0002__x0002__x0002_Total / Año 6_x0001__x0002__x0002__x0002__x0002__x0002__x0002__x0002__x0002__x0002__x0002__x0002__x0002__x0002__x0002__x0002__x0002__x0002__x0002__x0002__x0003__x0002__x0002__x0002_H24_x0002__x0004_A_x0002__x0002__x0002_=SUMA(H15:H23)*(RiskNormal(1;0,1;RiskStatic(1))-sensilizacion!I5)_x0013__x0002__x0002__x0002_Total_x0001_A24_x0001_H14_x0001_Año 7_x0001__x0002__x0002__x0002__x0002__x0002__x0002__x0002__x000D__x0002__x0002__x0002__x0010__x0002__x0002__x0002_/_x0002__x0002__x0002__x000D__x0002__x0002__x0002_Total / Año 7_x0001__x0002__x0002__x0002__x0002__x0002__x0002__x0002__x0002__x0002__x0002__x0002__x0002__x0002__x0002__x0002__x0002__x0002__x0002__x0002__x001C__x0002__x0002__x0002_Inversiones y depreciaciones_x0002__x0002__x0002__x0002__x000C__x0002__x0002__x0002_Financiación_x0002__x0002__x0002__x0002__x0012__x0002__x0002__x0002_Gs Adm, Vtas y Com_x0007__x0002__x0002__x0002__x0003__x0002__x0002__x0002_B27Q_x0002__x0002__x0002_=SUMA(B23:_x0002__x0004_B26)*(RiskLognorm(0,1;0,1;RiskShift(1);RiskStatic(1))-sensilizacion!C6)'_x0002__x0002__x0002_Subtotal I_x0001_A27_x0001_A22_x0001_Gs. Generales Ventas_x0001__x0002__x0002__x0002__x0002__x0002__x0002__x0002__x000E__x0002__x0002__x0002__x0010__x0002__x0002__x0002_?_x0002__x0002__x0002_!_x0002__x0002__x0002_Subtotal I / Gs. Generales Ventas_x0001__x0002__x0002__x0002__x0002__x0002__x0002__x0002__x0002__x0002__x0002__x0002__x0002__x0002__x0002__x0002__x0002__x0002__x0002__x0002__x0003__x0002__x0002__x0002_C27Q_x0002__x0002__x0002_=SUMA(C23:C26)*(RiskLognorm(0,1;0,1;RiskShift(1);R_x0002__x0004_iskStatic(1))-sensilizacion!D6)'_x0002__x0002__x0002_Subtotal I_x0001_A27_x0001_A22_x0001_Gs. Generales Ventas_x0001__x0002__x0002__x0002__x0002__x0002__x0002__x0002__x000F__x0002__x0002__x0002__x0010__x0002__x0002__x0002_?_x0002__x0002__x0002_!_x0002__x0002__x0002_Subtotal I / Gs. Generales Ventas_x0001__x0002__x0002__x0002__x0002__x0002__x0002__x0002__x0002__x0002__x0002__x0002__x0002__x0002__x0002__x0002__x0002__x0002__x0002__x0002__x0003__x0002__x0002__x0002_D27Q_x0002__x0002__x0002_=SUMA(D23:D26)*(RiskLognorm(0,1;0,1;RiskShift(1);RiskStatic(1))-sensilizacion!E6)'_x0002__x0002__x0002_Subto_x0002__x0004_tal I_x0001_A27_x0001_A22_x0001_Gs. Generales Ventas_x0001__x0002__x0002__x0002__x0002__x0002__x0002__x0002__x0010__x0002__x0002__x0002__x0010__x0002__x0002__x0002_?_x0002__x0002__x0002_!_x0002__x0002__x0002_Subtotal I / Gs. Generales Ventas_x0001__x0002__x0002__x0002__x0002__x0002__x0002__x0002__x0002__x0002__x0002__x0002__x0002__x0002__x0002__x0002__x0002__x0002__x0002__x0002__x0003__x0002__x0002__x0002_E27Q_x0002__x0002__x0002_=SUMA(E23:E26)*(RiskLognorm(0,1;0,1;RiskShift(1);RiskStatic(1))-sensilizacion!F6)'_x0002__x0002__x0002_Subtotal I_x0001_A27_x0001_A22_x0001_Gs. Generales Ventas_x0001__x0002__x0002__x0002__x0002__x0002__x0002__x0004__x0002__x0002__x0011__x0002__x0002__x0002__x0010__x0002__x0002__x0002_?_x0002__x0002__x0002_!_x0002__x0002__x0002_Subtotal I / Gs. Generales Ventas_x0001__x0002__x0002__x0002__x0002__x0002__x0002__x0002__x0002__x0002__x0002__x0002__x0002__x0002__x0002__x0002__x0002__x0002__x0002__x0002__x0003__x0002__x0002__x0002_F27Q_x0002__x0002__x0002_=SUMA(F23:F26)*(RiskLognorm(0,1;0,1;RiskShift(1);RiskStatic(1))-sensilizacion!G6)'_x0002__x0002__x0002_Subtotal I_x0001_A27_x0001_A22_x0001_Gs. Generales Ventas_x0001__x0002__x0002__x0002__x0002__x0002__x0002__x0002__x0012__x0002__x0002__x0002__x0010__x0002__x0002__x0002_?_x0002__x0002__x0002_!_x0002__x0002__x0002_Subtotal I / Gs. Gener_x0002__x0004_ales Ventas_x0001__x0002__x0002__x0002__x0002__x0002__x0002__x0002__x0002__x0002__x0002__x0002__x0002__x0002__x0002__x0002__x0002__x0002__x0002__x0002__x0003__x0002__x0002__x0002_G27Q_x0002__x0002__x0002_=SUMA(G23:G26)*(RiskLognorm(0,1;0,1;RiskShift(1);RiskStatic(1))-sensilizacion!H6)'_x0002__x0002__x0002_Subtotal I_x0001_A27_x0001_A22_x0001_Gs. Generales Ventas_x0001__x0002__x0002__x0002__x0002__x0002__x0002__x0002__x0013__x0002__x0002__x0002__x0010__x0002__x0002__x0002_?_x0002__x0002__x0002_!_x0002__x0002__x0002_Subtotal I / Gs. Generales Ventas_x0001__x0002__x0002__x0002__x0002__x0002__x0002__x0002__x0002__x0002__x0002__x0002__x0002__x0002__x0002__x0002__x0002__x0002__x0002__x0002__x0003__x0002__x0002__x0002_H27Q_x0002__x0004__x0005__x0004__x0004_=SUMA(H23:H26)*(RiskLognorm(0,1;0,1;RiskShift(1);RiskStatic(1))-sensilizacion!I6)'_x0004__x0004__x0004_Subtotal I_x0001_A27_x0001_A22_x0001_Gs. Generales Ventas_x0001__x0004__x0004__x0004__x0004__x0004__x0004__x0004__x0014__x0004__x0004__x0004__x0010__x0004__x0004__x0004_?_x0004__x0004__x0004_!_x0004__x0004__x0004_Subtotal I / Gs. Generales Ventas_x0001__x0004__x0004__x0004__x0004__x0004__x0004__x0004__x0004__x0004__x0004__x0004__x0004__x0004__x0004__x0004__x0004__x0004__x0004__x0004__x0008__x0004__x0004__x0004_Cap Trab_x0004__x0004__x0004__x0004__x0002__x0004__x0004__x0004_EE_x0004__x0004__x0004__x0004__x0003__x0004__x0004__x0004_IVA_x0004__x0004__x0004__x0004__x0014__x0004__x0004__x0004_Cuadro d_x0004__x0005_e Resultados_x0004__x0004__x0004__x0004__x0008__x0004__x0004__x0004_CB_DATA__x0004__x0004__x0004__x0004__x0015__x0004__x0004__x0004_RiskSerializationData_x0004__x0004__x0004__x0004__x000D__x0004__x0004__x0004_rsklibSimData_x0004__x0004__x0004__x0004_	_x0004__x0004__x0004_Cash flow_x0002__x0004__x0004__x0004__x0003__x0004__x0004__x0004_B51_x001F__x0004__x0004__x0004_=RiskOutput("TIR")+TIR(B49:I49)_x0004__x0004__x0004__x0004__x0004__x0004__x0004__x0004__x0001__x0004__x0004__x0004__x0004__x0004__x0004__x0004__x0001__x0004__x0004__x0004__x0012__x0004__x0004__x0004__x0004__x0004__x0004__x0004__x0003__x0004__x0004__x0004_TIR_x0004__x0004__x0004__x0004__x0004__x0004__x0004__x0004__x0004__x0004_ÿÿÿÿÿÿÿÿÿÿÿÿÿÿÿÿÿÿÿÿÿÿÿÿÿÿÿÿÿÿÿÿÿÿÿÿÿÿÿÿÿÿ_x0004__x0004__x0003__x0004__x0004__x0004_B532_x0004__x0004__x0004_=RiskOutput_x0003__x000B_("VAN(WACC)")+B49+VNA(CAPM!B48;C49:I49)_x0003__x0003__x0003__x0003__x0003__x0003__x0003__x0003__x0001__x0003__x0003__x0003__x0001__x0003__x0003__x0003__x0001__x0003__x0003__x0003__x0018__x0003__x0003__x0003__x0003__x0003__x0003__x0003_	_x0003__x0003__x0003_VAN(WACC)_x0003__x0003__x0003__x0003__x0003__x0003__x0003__x0003__x0003__x0003_ÿÿÿÿÿÿÿÿÿÿÿÿÿÿÿÿÿÿÿÿÿÿÿÿÿÿÿÿÿÿÿÿÿÿÿÿÿÿÿÿÿÿ_x0003__x0003__x0004__x0003__x0003__x0003_CAPM_x0003__x0003__x0003__x0003__x000D__x0003__x0003__x0003_sensilizacion_x0003__x0003__x0003__x0003__x0014__x0003__x0003__x0003_tasa libre de riesgo_x0003__x0003__x0003__x0003__x0006__x0003__x0003__x0003_Merval_x0003__x0003__x0003__x0003__x0003__x0003__x0003__x0003__x0001__x0003__x0003__x0003__x0005__x0003__x0003__x0003_Sim#1_x0003__x0003__x0003__x0003__x0003__x0003__x0008__x0003__x0003__x0003_GRAAHL4Z_x0002__x0003__x0003__x0003__x0007__x0003__x0003__x0003__x0002__x0004__x0014__x0002__x0002_ÿÿø_x0007__x0002__x0002__x0002__x0014__x0002__x0002_ÿÿø_x0002__x0002__x0001__x0002__x0002_§_x0002__x0002__x0002_691LY84LJGKQ8AHJ9LWDEPC7_x0002_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_x0002__x0002_ÿÿ_x0010_'_x0002__x0002_K_x0011__x0002__x0002__x0002__x0003__x0002__x0002__x0010__x0001__x0002__x0002__x0002__x0002__x001A__x0002__x0002_Proyecto final (risk).xlsx_x0018__x0002__x0002__x0002_691LY84LJGKQ8_x0001__x0004_AHJ9LWDEPC7_x0019__x0001__x0001__x0001__x0001__x0003__x0001__x0001_PBI_x0001__x0001__x0001__x0001__x0001__x0011__x0001__x0001_modelo definitivo_x0001__x0001__x0001__x0001__x0001__x0014__x0001__x0001_Datos radiación NASA_x0001__x0001__x0001__x0001__x0001__x0011__x0001__x0001_Kits y generación_x0001__x0001__x0001__x0001__x0001__x0011__x0001__x0001_Proyeccion ventas_x0001__x0001__x0001__x0001__x0001__x0015__x0001__x0001_Cronograma cuadrillas_x0001__x0001__x0001__x0001__x0001__x0002__x0001__x0001_MO_x0001__x0001__x0001__x0001__x0001__x0012__x0001__x0001_Costeo instalación_x0001__x0001__x0001__x0001__x0001__x000F__x0001__x0001_Datos de Ventas_x0001__x0001__x0001__x0001__x0001__x0018__x0001__x0001_Ventas y costos direc_x0003__x0004_tos_x000E__x0003__x0003__x0003__x0003__x0006__x0003__x0003__x0003__x0001__x0003__x001D__x0003__x0003_=SUMA(B4:B6)+RiskNormal(0;10)(_x0003__x0003_Ventas Totales ($ Netas IVA)_x0001_A7_x0001_B2_x0001_Año 1_x0003__x0001__x0003__x0003__x0003__x0003__x0003__x0003__x0003__x0003__x000D__x0003__x0003__x0003__x001D__x0003__x0003__x0003__x0003__x0003__x0003__x0001__x0003_ÿÿÿÿ_x0003__x0003__x0003__x0003__x0003__x0003__x0003__x0003__x0003__x0003__x0003__x0003__x0003__x0003__x0003__x0003__x0003__x0006__x0003__x0003__x0003__x0002__x0003__x001D__x0003__x0003_=SUMA(C4:C6)+RiskNormal(0;10)(_x0003__x0003_Ventas Totales ($ Netas IVA)_x0001_A7_x0001_C2_x0001_Año 2_x0003__x0001__x0003__x0003__x0003__x0003__x0001__x0003__x0003__x0003__x000D__x0003__x0003__x0003__x001D__x0003__x0003__x0003__x0003__x0003__x0003__x0001__x0003_ÿÿÿÿ_x0003__x0005__x0007__x0005__x0005__x0005__x0005__x0005__x0005__x0005__x0005__x0005__x0005__x0005__x0005__x0005__x0005__x0005__x0005__x0006__x0005__x0005__x0005__x0003__x0005__x001D__x0005__x0005_=SUMA(D4:D6)+RiskNormal(0;10)(_x0005__x0005_Ventas Totales ($ Netas IVA)_x0001_A7_x0001_D2_x0001_Año 3_x0005__x0001__x0005__x0005__x0005__x0005__x0002__x0005__x0005__x0005__x000D__x0005__x0005__x0005__x001D__x0005__x0005__x0005__x0005__x0005__x0005__x0001__x0005_ÿÿÿÿ_x0005__x0005__x0005__x0005__x0005__x0005__x0005__x0005__x0005__x0005__x0005__x0005__x0005__x0005__x0005__x0005__x0005__x0006__x0005__x0005__x0005__x0004__x0005__x001D__x0005__x0005_=SUMA(E4:E6)+RiskNormal(0;10)(_x0005__x0005_Ventas Totales ($ Netas IVA)_x0001_A7_x0001_E2_x0001_Año 4_x0005__x0001__x0005__x0005__x0005__x0005__x0003__x0005__x0005__x0005__x000D__x0005__x0005__x0005__x001D__x0005__x0005__x0002__x0003__x0002__x0002__x0002__x0002__x0001__x0002_ÿÿÿÿ_x0002__x0002__x0002__x0002__x0002__x0002__x0002__x0002__x0002__x0002__x0002__x0002__x0002__x0002__x0002__x0002__x0002__x0006__x0002__x0002__x0002__x0005__x0002__x001D__x0002__x0002_=SUMA(F4:F6)+RiskNormal(0;10)(_x0002__x0002_Ventas Totales ($ Netas IVA)_x0001_A7_x0001_F2_x0001_Año 5_x0002__x0001__x0002__x0002__x0002__x0002__x0004__x0002__x0002__x0002__x000D__x0002__x0002__x0002__x001D__x0002__x0002__x0002__x0002__x0002__x0002__x0001__x0002_ÿÿÿÿ_x0002__x0002__x0002__x0002__x0002__x0002__x0002__x0002__x0002__x0002__x0002__x0002__x0002__x0002__x0002__x0002__x0002__x0006__x0002__x0002__x0002__x0006__x0002__x001D__x0002__x0002_=SUMA(G4:G6)+RiskNormal(0;10)(_x0002__x0002_Ventas Totales ($ Netas IVA)_x0001_A7_x0001_G2_x0001_Año 6_x0002__x0001__x0002__x0002__x0002__x0002__x0003__x0002__x0005__x0002__x0002__x0002__x000D__x0002__x0002__x0002__x001D__x0002__x0002__x0002__x0002__x0002__x0002__x0001__x0002_ÿÿÿÿ_x0002__x0002__x0002__x0002__x0002__x0002__x0002__x0002__x0002__x0002__x0002__x0002__x0002__x0002__x0002__x0002__x0002__x0006__x0002__x0002__x0002__x0007__x0002__x001D__x0002__x0002_=SUMA(H4:H6)+RiskNormal(0;10)(_x0002__x0002_Ventas Totales ($ Netas IVA)_x0001_A7_x0001_H2_x0001_Año 7_x0002__x0001__x0002__x0002__x0002__x0002__x0006__x0002__x0002__x0002__x000D__x0002__x0002__x0002__x001D__x0002__x0002__x0002__x0002__x0002__x0002__x0001__x0002_ÿÿÿÿ_x0002__x0002__x0002__x0002__x0002__x0002__x0002__x0002__x0002__x0002__x0002__x0002__x0002__x0002__x0002__x0002__x0002__x0017__x0002__x0002__x0002__x0001__x0002_A_x0002__x0002_=SUMA(B15:B23)*(RiskNormal(1;0,1;RiskStatic(1))-sensilizacion!C5)_x0013_</t>
  </si>
  <si>
    <t>3992572323f2d7fd4342ce7ead61362a_x0004__x0005__x0004__x0004_Total_x0001_A24_x0001_B14_x0001_Año 1_x0004__x0001__x0004__x0004__x0004__x0004__x0007__x0004__x0004__x0004__x0010__x0004__x0004__x0004_/_x0004__x0004__x0004__x0004__x0004__x0004__x0001__x0004_ÿÿÿÿ_x0004__x0004__x0004__x0004__x0004__x0004__x0004__x0004__x0004__x0004__x0004__x0004__x0004__x0004__x0004__x0004__x0004__x0017__x0004__x0004__x0004__x0002__x0004_A_x0004__x0004_=SUMA(C15:C23)*(RiskNormal(1;0,1;RiskStatic(1))-sensilizacion!D5)_x0013__x0004__x0004_Total_x0001_A24_x0001_C14_x0001_Año 2_x0004__x0001__x0004__x0004__x0004__x0004__x0008__x0004__x0004__x0004__x0010__x0004__x0004__x0004_/_x0004__x0004__x0004__x0004__x0004__x0004__x0001__x0004_ÿÿÿÿ_x0004__x0004__x0004__x0004__x0004__x0004__x0004__x0004__x0004__x0004__x0004__x0004__x0004__x0004__x0004__x0004__x0004__x0017__x0004__x0004__x0004__x0003__x0004_A_x0004__x0004_=SUMA(D15:D23)*(RiskNorm_x0002__x0003_al(1;0,1;RiskStatic(1))-sensilizacion!E5)_x0013__x0002__x0002_Total_x0001_A24_x0001_D14_x0001_Año 3_x0002__x0001__x0002__x0002__x0002__x0002_	_x0002__x0002__x0002__x0010__x0002__x0002__x0002_/_x0002__x0002__x0002__x0002__x0002__x0002__x0001__x0002_ÿÿÿÿ_x0002__x0002__x0002__x0002__x0002__x0002__x0002__x0002__x0002__x0002__x0002__x0002__x0002__x0002__x0002__x0002__x0002__x0017__x0002__x0002__x0002__x0004__x0002_A_x0002__x0002_=SUMA(E15:E23)*(RiskNormal(1;0,1;RiskStatic(1))-sensilizacion!F5)_x0013__x0002__x0002_Total_x0001_A24_x0001_E14_x0001_Año 4_x0002__x0001__x0002__x0002__x0002__x0002__x0003__x0002__x0002__x0002__x0010__x0002__x0002__x0002_/_x0002__x0002__x0002__x0002__x0002__x0002__x0001__x0002_ÿÿÿÿ_x0002__x0002__x0002__x0002__x0002__x0002__x0002__x0002__x0002__x0002__x0002__x0003__x0002__x0002__x0002__x0002__x0002__x0002__x0002__x0017__x0002__x0002__x0002__x0005__x0002_A_x0002__x0002_=SUMA(F15:F23)*(RiskNormal(1;0,1;RiskStatic(1))-sensilizacion!G5)_x0013__x0002__x0002_Total_x0001_A24_x0001_F14_x0001_Año 5_x0002__x0001__x0002__x0002__x0002__x0002__x000B__x0002__x0002__x0002__x0010__x0002__x0002__x0002_/_x0002__x0002__x0002__x0002__x0002__x0002__x0001__x0002_ÿÿÿÿ_x0002__x0002__x0002__x0002__x0002__x0002__x0002__x0002__x0002__x0002__x0002__x0002__x0002__x0002__x0002__x0002__x0002__x0017__x0002__x0002__x0002__x0006__x0002_A_x0002__x0002_=SUMA(G15:G23)*(RiskNormal(1;0,1;RiskStatic(1))-sensilizacion!H5)_x0013__x0002__x0002_Total_x0001_A24_x0001_G14_x0001_Año _x0002__x0003_6_x0002__x0001__x0002__x0002__x0002__x0002__x000C__x0002__x0002__x0002__x0010__x0002__x0002__x0002_/_x0002__x0002__x0002__x0002__x0002__x0002__x0001__x0002_ÿÿÿÿ_x0002__x0002__x0002__x0002__x0002__x0002__x0002__x0002__x0002__x0002__x0002__x0002__x0002__x0002__x0002__x0002__x0002__x0017__x0002__x0002__x0002__x0007__x0002_A_x0002__x0002_=SUMA(H15:H23)*(RiskNormal(1;0,1;RiskStatic(1))-sensilizacion!I5)_x0013__x0002__x0002_Total_x0001_A24_x0001_H14_x0001_Año 7_x0002__x0001__x0002__x0002__x0002__x0002__x000D__x0002__x0002__x0002__x0010__x0002__x0002__x0002_/_x0002__x0002__x0002__x0002__x0002__x0002__x0001__x0002_ÿÿÿÿ_x0002__x0002__x0002__x0002__x0002__x0002__x0002__x0002__x0002__x0002__x0002__x0002__x0002__x0002__x0002__x0002__x0002__x001C__x0002__x0002_Inversiones y depreciaciones_x0002__x0002__x0002__x0002__x0002__x000C__x0002__x0002_Financiación_x0002__x0002__x0003__x0004__x0003__x0003__x0003__x0012__x0003__x0003_Gs Adm, Vtas y Com_x0007__x0003__x0003__x0003__x0003__x001A__x0003__x0003__x0003__x0001__x0003_Q_x0003__x0003_=SUMA(B23:B26)*(RiskLognorm(0,1;0,1;RiskShift(1);RiskStatic(1))-sensilizacion!C6)'_x0003__x0003_Subtotal I_x0001_A27_x0001_A22_x0001_Gs. Generales Ventas_x0003__x0001__x0003__x0003__x0003__x0003__x000E__x0003__x0003__x0003__x0010__x0003__x0003__x0003_?_x0003__x0003__x0003__x0003__x0003__x0003__x0001__x0003_ÿÿÿÿ_x0003__x0003__x0003__x0003__x0003__x0003__x0003__x0003__x0003__x0003__x0003__x0003__x0003__x0003__x0003__x0003__x0003__x001A__x0003__x0003__x0003__x0002__x0003_Q_x0003__x0003_=SUMA(C23:C26)*(RiskLognorm(0_x0002__x0004_,1;0,1;RiskShift(1);RiskStatic(1))-sensilizacion!D6)'_x0002__x0002_Subtotal I_x0001_A27_x0001_A22_x0001_Gs. Generales Ventas_x0002__x0001__x0002__x0002__x0002__x0002__x000F__x0002__x0002__x0002__x0010__x0002__x0002__x0002_?_x0002__x0002__x0002__x0002__x0002__x0002__x0001__x0002_ÿÿÿÿ_x0002__x0002__x0002__x0002__x0002__x0002__x0002__x0002__x0002__x0002__x0002__x0002__x0002__x0002__x0002__x0002__x0002__x001A__x0002__x0002__x0002__x0003__x0002_Q_x0002__x0002_=SUMA(D23:D26)*(RiskLognorm(0,1;0,1;RiskShift(1);RiskStatic(1))-sensilizacion!E6)'_x0002__x0002_Subtotal I_x0001_A2_x0002__x0003_7_x0001_A22_x0001_Gs. Generales Ventas_x0002__x0001__x0002__x0002__x0002__x0002__x0010__x0002__x0002__x0002__x0010__x0002__x0002__x0002_?_x0002__x0002__x0002__x0002__x0002__x0002__x0001__x0002_ÿÿÿÿ_x0002__x0002__x0002__x0002__x0002__x0002__x0002__x0002__x0002__x0002__x0002__x0002__x0002__x0002__x0002__x0002__x0002__x001A__x0002__x0002__x0002__x0004__x0002_Q_x0002__x0002_=SUMA(E23:E26)*(RiskLognorm(0,1;0,1;RiskShift(1);RiskStatic(1))-sensilizacion!F6)'_x0002__x0002_Subtotal I_x0001_A27_x0001_A22_x0001_Gs. Generales Ventas_x0002__x0001__x0002__x0002__x0002__x0002__x0011__x0002__x0002__x0002__x0010__x0002__x0002__x0002_?_x0002__x0002__x0002__x0002__x0002__x0002__x0001__x0002_ÿÿÿÿ_x0002__x0002__x0002__x0002__x0002__x0002__x0002__x0002__x0002__x0002__x0002__x0002__x0002__x0003__x0002__x0002__x0002__x0002__x0002__x001A__x0002__x0002__x0002__x0005__x0002_Q_x0002__x0002_=SUMA(F23:F26)*(RiskLognorm(0,1;0,1;RiskShift(1);RiskStatic(1))-sensilizacion!G6)'_x0002__x0002_Subtotal I_x0001_A27_x0001_A22_x0001_Gs. Generales Ventas_x0002__x0001__x0002__x0002__x0002__x0002__x0012__x0002__x0002__x0002__x0010__x0002__x0002__x0002_?_x0002__x0002__x0002__x0002__x0002__x0002__x0001__x0002_ÿÿÿÿ_x0002__x0002__x0002__x0002__x0002__x0002__x0002__x0002__x0002__x0002__x0002__x0002__x0002__x0002__x0002__x0002__x0002__x001A__x0002__x0002__x0002__x0006__x0002_Q_x0002__x0002_=SUMA(G23:G26)*(RiskLognorm(0,1;0,1;RiskShift(1);Risk_x0002__x0003_Static(1))-sensilizacion!H6)'_x0002__x0002_Subtotal I_x0001_A27_x0001_A22_x0001_Gs. Generales Ventas_x0002__x0001__x0002__x0002__x0002__x0002__x0013__x0002__x0002__x0002__x0010__x0002__x0002__x0002_?_x0002__x0002__x0002__x0002__x0002__x0002__x0001__x0002_ÿÿÿÿ_x0002__x0002__x0002__x0002__x0002__x0002__x0002__x0002__x0002__x0002__x0002__x0002__x0002__x0002__x0002__x0002__x0002__x001A__x0002__x0002__x0002__x0007__x0002_Q_x0002__x0002_=SUMA(H23:H26)*(RiskLognorm(0,1;0,1;RiskShift(1);RiskStatic(1))-sensilizacion!I6)'_x0002__x0002_Subtotal I_x0001_A27_x0001_A22_x0001_Gs. Generales Vent_x0004__x0005_as_x0004__x0001__x0004__x0004__x0004__x0004__x0014__x0004__x0004__x0004__x0010__x0004__x0004__x0004_?_x0004__x0004__x0004__x0004__x0004__x0004__x0001__x0004_ÿÿÿÿ_x0004__x0004__x0004__x0004__x0004__x0004__x0004__x0004__x0004__x0004__x0004__x0004__x0004__x0004__x0004__x0004__x0004__x0008__x0004__x0004_Cap Trab_x0004__x0004__x0004__x0004__x0004__x0002__x0004__x0004_EE_x0004__x0004__x0004__x0004__x0004__x0003__x0004__x0004_IVA_x0004__x0004__x0004__x0004__x0004__x0014__x0004__x0004_Cuadro de Resultados_x0004__x0004__x0004__x0004__x0004__x0008__x0004__x0004_CB_DATA__x0004__x0004__x0004__x0004__x0004__x0015__x0004__x0004_RiskSerializationData_x0004__x0004__x0004__x0004__x0004__x000D__x0004__x0004_rsklibSimData_x0004__x0004__x0004__x0004__x0004_	_x0004__x0004_Cash flow_x0002__x0004__x0004__x0004__x0004_2_x0004__x0004__x0004__x0001__x0004__x001F__x0004__x0004_=RiskOutput("TIR")+TIR(B49:I49)_x0004__x0004__x0004__x0002__x0005__x0002__x0002__x0002__x0002__x0002__x0001__x0002__x0002__x0002__x0002__x0002__x0002__x0002__x0002__x0001__x0002__x0002__x0002__x0012__x0002__x0002__x0002__x0002__x0002__x0003__x0002__x0002_TIR_x0002__x0002__x0002__x0002__x0002__x0002__x0002__x0002_ÿÿÿÿÿÿÿÿÿÿÿÿÿÿÿÿÿÿÿÿÿÿÿÿÿÿÿÿÿÿÿÿÿÿÿÿÿÿÿÿÿÿ_x0002_ÿÿ_x0002_4_x0002__x0002__x0002__x0001__x0002_2_x0002__x0002_=RiskOutput("VAN(WACC)")+B49+VNA(CAPM!B48;C49:I49)_x0002__x0002__x0002__x0002__x0002__x0002__x0002__x0002__x0001__x0002__x0002__x0002__x0002__x0001__x0002__x0002__x0002__x0001__x0002__x0002__x0002__x0018__x0002__x0002__x0002__x0002__x0002_	_x0002__x0002_VAN(WACC)_x0002__x0002__x0002__x0002__x0002__x0002__x0002__x0002_ÿÿÿÿÿÿÿÿÿÿÿÿÿÿÿÿÿÿÿÿÿÿÿÿÿÿÿÿÿÿÿÿÿÿÿÿÿÿÿÿÿÿ_x0002_ÿÿ_x0002__x0004__x0002__x0002_CAPM_x0002__x0002__x000E__x000F__x000E__x000E__x000E__x000D__x000E__x000E_sensilizacion_x000E__x000E__x000E__x000E__x000E__x0014__x000E__x000E_tasa libre de riesgo_x000E__x000E__x000E__x000E__x000E__x0006__x000E__x000E_Merval_x000E__x000E__x000E__x000E__x0015__x000E__x000E__x000E__x000E__x000E__x000E__x000E__x0002__x000E__x000E__x000E__x000E__x000E__x000E__x000E__x0015__x000E__x000E__x000E__x000E__x000E_	_x000E__x000E__x000E__x000E__x000E__x000E__x000E__x000E__x000E_	_x000E__x0001__x000E__x000E__x000E__x000E__x000E__x000E__x000E_	_x000E__x0002__x000E__x000E__x000E__x000E__x000E__x000E__x000E_	_x000E__x0003__x000E__x000E__x000E__x000E__x000E__x000E__x000E_	_x000E__x0004__x000E__x000E__x000E__x000E__x000E__x000E__x000E_	_x000E__x0005__x000E__x000E__x000E__x000E__x000E__x000E__x000E_	_x000E__x0006__x000E__x000E__x000E__x000E__x000E__x000E__x000E_	_x000E__x0007__x000E__x000E__x000E__x000E__x000E__x000E__x000E_	_x000E__x0008__x000E__x000E__x000E__x000E__x000E__x000E__x000E_	_x000E_	_x000E__x000E__x000E__x000E__x000E__x000E__x000E_	_x000E__x000F__x000E__x000E__x000E__x000E__x000E__x000E__x000E_	_x000E__x000B__x000E__x000E__x000E__x000E__x000E__x000E__x000E_	_x000E__x000C__x000E__x000E__x000E__x000E__x000E__x000E__x000E_	_x000E__x000D__x000E__x000E__x000E__x000E__x000E__x000E__x000E__x000C__x000E__x000E__x000E__x000E__x000E__x000E__x000E__x000E__x000E__x000C__x000E__x0001__x000E__x000E__x000E__x000E__x000E__x000E__x000E__x000C__x000E__x0007__x0008__x0002__x0007__x0007__x0007__x0007__x0007__x0007__x0007__x000C__x0007__x0003__x0007__x0007__x0007__x0007__x0007__x0007__x0007__x000C__x0007__x0004__x0007__x0007__x0007__x0007__x0007__x0007__x0007__x000C__x0007__x0005__x0007__x0007__x0007__x0007__x0007__x0007__x0007__x000C__x0007__x0006__x0007__x0007__x0007__x0007__x0007__x0002__x0007__x0007__x0007__x0007__x0007__x0014__x0007__x0007__x0007__x0007__x0007__x0007__x0007__x0007__x0007__x0014__x0007__x0001__x0007__x0007__x0007__x0007__x0007__x0007__x0007__x0007__x0007__x0007__x0007__x0007__x0007__x0012_'_x0007__x0007_´_x0007__x0007__x0007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0002__x0003_ÿÿ_x0002__x0002__x0002__x0002_ N_x0002__x0002_h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0011_'_x0002__x0002__x000C__x0002__x0002__x0002__x0001__x0002__x0002__x0002__x0013_'_x0002__x0002__x0010__x0002__x0002__x0002__x0001__x0002__x0002__x0002_Ø%^_x0001__x0002__x0002_ÿÿÿÿ</t>
  </si>
  <si>
    <t>GF1_rK0qDwEAEADVAAwjACYAOQBkAHgAeQCHAJUArwDRAMsAKgD//wAAAAAAAQQAAAAABSMsIyMwAAAAASVWZW50YXMgVG90YWxlcyAoJCBOZXRhcyBJVkEpIC8gQcOxbyAxAQABARAAAgABClN0YXRpc3RpY3MDAQEA/wEBAQEBAAEBAQAEAAAAAQEBAQEAAQEBAAQAAAABmQAAFAAMTm9ybWFsKDA7MTApAAAlAQACALcAwQABAQIBmpmZmZmZqT8AAGZmZmZmZu4/AAAFAAEBAQABAQEA</t>
  </si>
  <si>
    <t>GF1_rK0qDwEAEAC/AAwjACYAOQBNAGEAYgBwAH4AmQC7ALUAKgD//wAAAAAAAQQAAAAABSMsIyMwAAAAAQ5Ub3RhbCAvIEHDsW8gMQEAAQEQAAIAAQpTdGF0aXN0aWNzAwEBAP8BAQEBAQABAQEABAAAAAEBAQEBAAEBAQAEAAAAAYIAABUADU5vcm1hbCgxOzAsMSkAACUBAAIAoQCrAAEBAgGamZmZmZmpPwAAZmZmZmZm7j8AAAUAAQEBAAEBAQA=</t>
  </si>
  <si>
    <t>GF1_rK0qDwEAEADiAAwjACYAOQBgAHQAdQCDAJEAvADeANgAKgD//wAAAAAAAQQAAAAABSMsIyMwAAAAASFTdWJ0b3RhbCBJIC8gR3MuIEdlbmVyYWxlcyBWZW50YXMBAAEBEAACAAEKU3RhdGlzdGljcwMBAQD/AQEBAQEAAQEBAAQAAAABAQEBAQABAQEABAAAAAGVAAAlAB1Mb2dub3JtKDAsMTswLDE7Umlza1NoaWZ0KDEpKQAAJQEAAgDEAM4AAQECAZqZmZmZmak/AABmZmZmZmbuPwAABQABAQEAAQEBAA==</t>
  </si>
  <si>
    <t>GF1_rK0qDwEAEADVAAwjACYAOQBkAHgAeQCHAJUArwDRAMsAKgD//wAAAAAAAQQAAAAABSMsIyMwAAAAASVWZW50YXMgVG90YWxlcyAoJCBOZXRhcyBJVkEpIC8gQcOxbyA3AQABARAAAgABClN0YXRpc3RpY3MDAQEA/wEBAQEBAAEBAQAEAAAAAQEBAQEAAQEBAAQAAAABmQAAFAAMTm9ybWFsKDA7MTApAAAlAQACALcAwQABAQIBmpmZmZmZqT8AAGZmZmZmZu4/AAAFAAEBAQABAQEA</t>
  </si>
  <si>
    <t>GF1_rK0qDwEAEACoAAwjACYANgA/AFMAVABiAHAAgwCkAJ4AKgD//wAEAAAAAQQAAAAAAjAlAAAAAQNUSVIBAAEBEAACAAEKU3RhdGlzdGljcwMBAQD/AQEBAQEAAQEBAAQAAAABAQEBAQABAQEABAAAAAF0AAILAANUSVIAAC8BAAIAAgCLAJUAAQECAeF6FK5H4dI/AAAAAAAAAADwfwEFAAEBAQABAQEA</t>
  </si>
  <si>
    <t>&gt;75%</t>
  </si>
  <si>
    <t>&lt;25%</t>
  </si>
  <si>
    <t>&gt;90%</t>
  </si>
  <si>
    <t>GF1_rK0qDwEAEADEAAwjACYARwBWAGoAawB5AIcAoADAALoAKgD//wAEAAAAAQQAAAAAEyMsIyMwXyA7W1JlZF0tIywjIzAAAAABCVZBTihXQUNDKQEAAQEQAAIAAQpTdGF0aXN0aWNzAwEBAP8BAQEBAQABAQEABAAAAAEBAQEBAAEBAQAEAAAAAYsAAhEACVZBTihXQUNDKQAALwEAAgACAKgAsQABAQIBAAAAAAAAAAABAAAAAE5phkEBBQABAQEAAQEBAA==</t>
  </si>
  <si>
    <t>GF1_Z0CmcQEAEAD/AAwjACYAMgClALMAtADdAOsAAAAAAPcAKAD//wABEAEEAAAAAAAAAAABCVZBTihXQUNDKQFkRW50cmFkYXMgY2xhdmUgZW4gbG9zIGVzY2VuYXJpb3MgZW4gbG9zIHF1ZSBsYSBzYWxpZGEgZXMgPjc1JQ0KKFBlcmNlbnRpbCBkZSBlbnRyYWRhIHF1ZSBzZSBtdWVzdHJhKQEBCgACAAEETm9uZQMAAQD/AQEBAQEbU2lnbmlmaWNhbmNpYSBkZSBsYSBlbnRyYWRhAQEBAAQAAAABAQEBAQABAQEABAAAAAHvAAMIAAAAAC8BAAUAAQEBAAAB_x0001_1~2~&gt;75%~&lt;25%~&gt;90%~_x0002_GF1_jYW3AgEAEABdAQwjAAAARACUAKQApQDIAN8AAAAAAAAAJgD//wABBAAAAAABJRMjLCMjMF8gO1tSZWRdLSMsIyMwAAABCVZBTihXQUNDKQFBQ2FtYmlhciBlbiBsYSBzYWxpZGEgTWVkaWEgZW4gdG9kbyBlbCByYW5nbyBkZSB2YWxvcmVzIGRlIGVudHJhZGEBAQwAAQABBkxlZ2VuZAMAAQD/AQEBAQEVUGVyY2VudGlsJSBkZSBlbnRyYWRhAQEBAAQAAAABAQEBAQlWQU4oV0FDQykBAQEABAAAAAXvAAcFAQcbAQcxAQdHAQcWAA5Ub3RhbCAvIEHDsW8gMQAALwEAFgAOVG90YWwgLyBBw7FvIDMAASUBABYADlRvdGFsIC8gQcOxbyAyAAJPAQAWAA5Ub3RhbCAvIEHDsW8gNAADjAEAFgAOVG90YWwgLyBBw7FvIDUABEwBAA==_x0003_10~0~0,95~1~False~False~True~0,1~</t>
  </si>
  <si>
    <t>0,95</t>
  </si>
  <si>
    <t>6b9344d1c539f95200ea4e2570537663_x0007__x0008_ÐÏ_x0011_à¡±_x001A_á_x0007__x0007__x0007__x0007__x0007__x0007__x0007__x0007__x0007__x0007__x0007__x0007__x0007__x0007__x0007__x0007_&gt;_x0007__x0003__x0007_þÿ	_x0007__x0006__x0007__x0007__x0007__x0007__x0007__x0007__x0007__x0007__x0007__x0007__x0007__x000F__x0007__x0007__x0007__x0001__x0007__x0007__x0007__x0007__x0007__x0007__x0007__x0007__x0010__x0007__x0007__x0002__x0007__x0007__x0007__x0001__x0007__x0007__x0007_þÿÿÿ_x0007__x0007__x0007__x0007__x0007__x0007__x0007__x0007__x0003__x0007__x0007__x0007_ï_x0007__x0007__x0007_&gt;_x0001__x0007__x0007_Û_x0001__x0007__x0007_y_x0002__x0007__x0007_È_x0002__x0007__x0007_e_x0003__x0007__x0007_´_x0003__x0007__x0007_Q_x0004__x0007__x0007_ï_x0004__x0007__x0007_&gt;_x0005__x0007__x0007_Û_x0005__x0007__x0007_x_x0006__x0007__x0007_Ç_x0006__x0007__x0007_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ýÿÿÿþÿÿÿþÿÿÿýÿÿÿ_x0005__x0001__x0001__x0001__x0006__x0001__x0001__x0001__x0007__x0001__x0001__x0001__x0008__x0001__x0001__x0001_	_x0001__x0001__x0001__x0002__x0001__x0001__x0001__x000B__x0001__x0001__x0001__x000C__x0001__x0001__x0001__x000D__x0001__x0001__x0001__x000E__x0001__x0001__x0001__x000F__x0001__x0001__x0001__x0010__x0001__x0001__x0001__x0011__x0001__x0001__x0001__x0012__x0001__x0001__x0001__x0013__x0001__x0001__x0001__x0014__x0001__x0001__x0001__x0015__x0001__x0001__x0001__x0016__x0001__x0001__x0001__x0017__x0001__x0001__x0001__x0018__x0001__x0001__x0001__x0019__x0001__x0001__x0001__x001A__x0001__x0001__x0001__x001B__x0001__x0001__x0001__x001C__x0001__x0001__x0001__x001D__x0001__x0001__x0001__x001E__x0001__x0001__x0001__x001F__x0001__x0001__x0001_ _x0001__x0001__x0001_!_x0001__x0001__x0001_"_x0001__x0001__x0001_#_x0001__x0001__x0001_$_x0001__x0001__x0001_%_x0001__x0001__x0001_&amp;_x0001__x0001__x0001_'_x0001__x0001__x0001_(_x0001__x0001__x0001_)_x0001__x0001__x0001_*_x0001__x0001__x0001_+_x0001__x0001__x0001_,_x0001__x0001__x0001_-_x0001__x0001__x0001_._x0001__x0001__x0001_/_x0001__x0001__x0001_0_x0001__x0001__x0001_1_x0001__x0001__x0001_2_x0001__x0001__x0001_3_x0001__x0001__x0001_4_x0001__x0001__x0001_5_x0001__x0001__x0001_6_x0001__x0001__x0001_7_x0001__x0001__x0001_8_x0001__x0001__x0001_9_x0001__x0001__x0001_:_x0001__x0001__x0001_;_x0001__x0001__x0001_&lt;_x0001__x0001__x0001_=_x0001__x0001__x0001__x0001__x0002_&gt;_x0001__x0001__x0001_?_x0001__x0001__x0001_@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X_x0001__x0001__x0001_Y_x0001__x0001__x0001_Z_x0001__x0001__x0001_[_x0001__x0001__x0001_\_x0001__x0001__x0001_]_x0001__x0001__x0001_^_x0001__x0001__x0001___x0001__x0001__x0001_`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x_x0001__x0001__x0001_y_x0001__x0001__x0001_z_x0001__x0001__x0001_{_x0001__x0001__x0001_|_x0001__x0001__x0001__x0003__x0004_}_x0003__x0003__x0003_~_x0003__x0003__x0003__x0003__x0003__x0003__x0003__x0003__x0003_R_x0003_o_x0003_o_x0003_t_x0003_ _x0003_E_x0003_n_x0003_t_x0003_r_x0003_y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0016__x0003__x0005__x0003_ÿÿÿÿÿÿÿÿ_x0001__x0003__x0003__x0003__x0003__x0003__x0003__x0003__x0003__x0003__x0003__x0003__x0003__x0003__x0003__x0003__x0003__x0003__x0003__x0003__x0003__x0003__x0003__x0003__x0003__x0003__x0003__x0003__x0003__x0003__x0003__x0003_ðÄ7ºAÕ_x0001_þÿÿÿ_x0003__x0003__x0003__x0003__x0003__x0003__x0003__x0003_R_x0003_S_x0003_K_x0003_L_x0003_I_x0003_B_x0003_ _x0003_D_x0003_a_x0003_t_x0003_a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0018__x0003__x0002__x0001_ÿÿÿÿÿÿÿÿÿÿÿÿ_x0003__x0003__x0003__x0003__x0003__x0003__x0003__x0003__x0003__x0003__x0003__x0003__x0003__x0003__x0003__x0003__x0003__x0003__x0003__x0003__x0003__x0003__x0003__x0003__x0003__x0003__x0003__x0003__x0001__x0002__x0001__x0001__x0001__x0001__x0001__x0001__x0001__x0001__x0004__x0001__x0001__x0001_^/_x000E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ÿÿÿÿÿÿÿÿÿÿÿÿ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ÿÿÿÿÿÿÿÿÿÿÿÿ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_x0001__x0001__x0001__x0001__x0001__x0001__x0001__x0001__x0001__x0001__x0001__x0001_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 _x0001__x0001__x0001_¡_x0001__x0001__x0001_¢_x0001__x0001__x0001_£_x0001__x0001__x0001_¤_x0001__x0001__x0001_¥_x0001__x0001__x0001_¦_x0001__x0001__x0001_§_x0001__x0001__x0001_¨_x0001__x0001__x0001_©_x0001__x0001__x0001_ª_x0001__x0001__x0001_«_x0001__x0001__x0001_¬_x0001__x0001__x0001_­_x0001__x0001__x0001_®_x0001__x0001__x0001_¯_x0001__x0001__x0001_°_x0001__x0001__x0001_±_x0001__x0001__x0001_²_x0001__x0001__x0001_³_x0001__x0001__x0001_´_x0001__x0001__x0001_µ_x0001__x0001__x0001_¶_x0001__x0001__x0001_·_x0001__x0001__x0001__x0001__x0002_¸_x0001__x0001__x0001_¹_x0001__x0001__x0001_º_x0001__x0001__x0001_»_x0001__x0001__x0001_¼_x0001__x0001__x0001_½_x0001__x0001__x0001_¾_x0001__x0001__x0001_¿_x0001__x0001__x0001_À_x0001__x0001__x0001_Á_x0001__x0001__x0001_Â_x0001__x0001__x0001_Ã_x0001__x0001__x0001_Ä_x0001__x0001__x0001_Å_x0001__x0001__x0001_Æ_x0001__x0001__x0001_Ç_x0001__x0001__x0001_È_x0001__x0001__x0001_É_x0001__x0001__x0001_Ê_x0001__x0001__x0001_Ë_x0001__x0001__x0001_Ì_x0001__x0001__x0001_Í_x0001__x0001__x0001_Î_x0001__x0001__x0001_Ï_x0001__x0001__x0001_Ð_x0001__x0001__x0001_Ñ_x0001__x0001__x0001_Ò_x0001__x0001__x0001_Ó_x0001__x0001__x0001_Ô_x0001__x0001__x0001_Õ_x0001__x0001__x0001_Ö_x0001__x0001__x0001_×_x0001__x0001__x0001_Ø_x0001__x0001__x0001_Ù_x0001__x0001__x0001_Ú_x0001__x0001__x0001_Û_x0001__x0001__x0001_Ü_x0001__x0001__x0001_Ý_x0001__x0001__x0001_Þ_x0001__x0001__x0001_ß_x0001__x0001__x0001_à_x0001__x0001__x0001_á_x0001__x0001__x0001_â_x0001__x0001__x0001_ã_x0001__x0001__x0001_ä_x0001__x0001__x0001_å_x0001__x0001__x0001_æ_x0001__x0001__x0001_ç_x0001__x0001__x0001_è_x0001__x0001__x0001_é_x0001__x0001__x0001_ê_x0001__x0001__x0001_ë_x0001__x0001__x0001_ì_x0001__x0001__x0001_í_x0001__x0001__x0001_î_x0001__x0001__x0001_ð_x0001__x0001__x0001_ýÿÿÿñ_x0001__x0001__x0001_ò_x0001__x0001__x0001_ó_x0001__x0001__x0001_ô_x0001__x0001__x0001_õ_x0001__x0001__x0001_ö_x0001__x0001__x0001__x0005__x0008_÷_x0005__x0005__x0005_ø_x0005__x0005__x0005_ù_x0005__x0005__x0005_ú_x0005__x0005__x0005_û_x0005__x0005__x0005_ü_x0005__x0005__x0005_ý_x0005__x0005__x0005_þ_x0005__x0005__x0005_ÿ_x0005__x0005__x0005__x0005__x0001__x0005__x0005__x0001__x0005__x0005_@7]]7]_x0001__x0005__x0005__x0005__x0001__x0005__x0005__x0005__x0013__x0005__x0005__x0013__x0005__x0005__x0013__x0005__x0005__x0003__x0005__x0005__x0005__x0002__x0005__x0005__x0005__x0015__x0005__x0005__x0005__x0005__x0005__x0005__x0005__x0015__x0005__x0005__x0005__x0002__x0005__x0005__x0005_Ø%^_x0001__x0005__x0005__x0005__x0005__x0005__x0005__x0005__x0005__x0005__x0005__x0005_ÞA_x0010_@'wwå`_x0016_?Àº_x0007_¹â_x0014__x0019_6À_x001B_Ø~Ä×_x0012_ÀPß_x0004_¥S½!À)Ý.ÿ%_x0006__x0012_À§¶q2_x0018_@_x001F_°ód¦s_x001C_@DÆ_x0016_LÀì"@¶)/Sø¿Jt¸íx_x0016_@öWÂó¥ñ?ÿ&gt;#fW_x0010_À´sàÃ_x0006_ê?'_x0016__x0014_5ì¿QU)_x0005_??_x0015_@_x0018__x0015__x001D_@øà=À¼ÿ_x0002__x0003_6$À.Hcw_x0002_}Ï¿2u³Ðy)À@ölH«.@Ñù¯_x001D_@Oõv#Àü¶õ°B	@R&amp;ïÐ_x0003_û_x0003_@_x0001_)y_x0012_ÛÞ6@.Eá{ª_x001B_ÀÇõ _x0016_÷ú?_x0008_DLÙE_x0007_@_x0014_xø±eu_x0017_@p_x0003_Ê(_x0013__x0014_'@[h×¯l_x001E_@ô&amp;_x0005_ÜO_x0016_@v*/6À-_x0007_³5é;_x0011_@_x0001__x0015__x0012_¹g÷$ÀrÕ_x0005_´¬3_x001C_@ô14ÄhÓ¿ýb²d_x001D_À¡²ã§ý_x0005_@ð¹°$íiÙ?`^_x000B_H¾Çø¿\T£{_x001D_@FK_x001D_$@_x000F_=e_x000E_¼"@Ã¡_x0001__x0017_¨¬$À­fB_x001A_À)7&amp;_x000E_@}i=Fã!@_x0002__x0007_wù1)Qµ(@jìãÎZ_x0007_ÀÇØûv¨Ï0ÀRy%îC_x001D_À@YsðÛ_x0018_À@Cv «O1ÀTn_x0017_Ì_x001C__x001B_@_x0001__x0005_,:É0À±Q_x0008__x0004_@º5Å$@&lt;¸ôl/D+ÀöÐhù_x000F_À­¦û_x000B_j^_x001C_À_x001E_¾ï_x0003__x0008_­#À_x0008_ü¤Ö#À_x0005_ªë|µø¿RÌsch&amp;@Îtÿ¼B_x0011_À_x000C_êé_N¬_x0016_@×kïfÕ0@êÈ_x0017_¹k_x0004_@ùÛ5À_x001E_Ý_x0006_Àè¼ë%@KíÍ¢¸¢(À_x0001_R¬hr´0Àè°,0_x000E__x0019_@äé~Þ1@_x001E__`d3"ÀªÎÅo}w @¹xfÉ_x0010_'Àõ_x000E_ ý(á+@y%¬_x0003__x0005_Ñ8#@_x001F_AôÃa?_x000C_2_x0015_à%Àã{¾_x0019_(_x0013_À( bx_x001F_yò?Ú-3q4@LëGÜR_x0018_@_x0010_·BÚ&amp;À1Ö_x0005_Ü_x001E__x0010_ÀÒFÝØ_ _x000B_ÀgPF#º}6@vL!è?_x001B_I&lt;£+Àr6gáºa_x000D_ÀÊ_x001A_í× Àlïk~_x0002_@U´	÷¼c:À"ñ­:¶^%Àz&amp;yäZ_x0001__x0004_@Þ&gt;ÇA_x0010__x0010_1À84XË_x000C__x001D_@¹ÿD8@Ø[ Ðu_x0010_@ pýsër_x0012_À_x001E_ihÐ_x0015__x000D_!À´ñùú_x0013__x001B_Àf_x001C_ß¹J4À´mû?ß_x0007_@B_x000D_©_x001E_À2_x0007_À&gt;JP_x0014_2Àº_x0019_æ¸·_x001C_Àý! xf!@_x0006__x000B_OÊÌ¾_x0010__x001E_@Â£Ç»²_x0008_À_x0013_¡mË_x000E_G&amp;ÀÌG9'À!ÀD óÓÝ8@º_x0012_Ká_x0007_À_x000D_©Åznþ¿Ïw~¿zO_x001E_@1_x0005_J_x001F_ò?×¶_x0006_p_x0011__x0015_Àãu4s÷_x0012_@Ð_x0011_Ævnî_x001B_ÀtWf_x0014_8ô_x0015_@b_x0014_ZC+ý,@_x001D_Î_x0004_(ÿ_x0018__x0007_@_x0018_åÌz¤,Àüî­Ü61ÀÔÕA; mï¿\ad(~_x000D_À_x000B_t½_x0006_ÀÂ_x001C_@_x0010_¡î"¤/ê?_x001D_h		¾_x0003_@_x0010__x0002_Û}	ÀpÇÃt7ü8@ÖOåe+À_x0008_w_x0019_B_x0013_&gt;_x000E_@s$&amp;!_x000E_R_x0006_@_x0008_KMóO&amp;@Õ©_x0017__x0001_!*_x001C_À»¯_x000E_]&gt;Åõ?	(ÉÅõ¹(@_x0014_Jc}_x0002__x0003_M¨_x0014_Àcâ{çyÁó?@h¨ðûò,À_x000C_î¨ö_x001E__x000E_ÀG_x001C__x001E_÷N3ÀºÝ}éw_x001E_@	Eô:ãÛ)@_x0003_è_x001F__x001F_óæµ?nnßÎ|í&amp;À_x0017_&amp;îë~è?¢ïÐn¹_x0010_ÀÒ3z]{Éã¿N_x000B_ö_x0019_­!ÀÙ)Dv%_x0015_@_x0002_B,°"_x0019_ü?¾CI±_x001E_@µ,bm]_x001F_ù¿µôÇ_x0018_ÀfG0çÁÞ_x000C_@+ÏÝí¹G_x0011_ÀL¸q9»_x0019_Ààü+å¹"@&gt;ÚÔê?¤_x0001_ÛªòÕÙ?_x0003_Ä	ö_x0019_À_x001C_òY23_x0010_@_x0019_ØN_x0017_Î1ÀË¡_x000B_ù÷?ôÅ1x|ï-Àå:¯_x0005_ìÕ?yë±TÕcÿ¿_x0011_Rìó¶_x0011_@_x0003__x0007_lB¹_x0006_`_x0016_À+H6¯/_x001F_@d9%Ie_x001A__x000C_@_x0012__x0008_¸÷Tüû?J_x0007_f&gt;Ð8&amp;À_x000C_GæÎX @¼W!w_x0011__x0010_í?xã{Têè4@óhýÔá_x001C_@_x000C_Þgù'À¶'dØð_x000C_ø¿_x0003__x001A_¿_x000B__x001F_,@ºã_x0019__x000E__x000D_ï¿¨®úV]*@_x0008_9¿$ÿÉ-@²$_x0011__x0007_U0@7_x0018__x001D_¹÷(@Smt£9Þ_x000E_@HeÖY?©ô?¥·Ø)[ 2@Vwr9¬_x0004_ÿ?_x0013_¼ò_x0010_@Þ7%_x0013_Àôù_x0015_}_x0005_î?_x000E_kÎ4_x000F_ÀciqÝö?Ð_x0014_Y_x0005_é_x000E__x0014_ÀWVÚ¿_x0019_@ìå_x0002__x001A_u*À&amp;@_x0016_R_x0001_Àø_x001B_öt_x0013_À_x0002_ì_x0001__x0005_%Ó!ÀÊ"``ñ$æ?ò_x0018_,´°;ò¿(ª=e¸ü3À_x0019_l©¤_x0002_À£h'Iÿ_x001E_&amp;@I1¯_x001E_oÐ_x0002_@äç_x001C_u»_x000D_À7_x0003_¤_x001F_±·ü¿%ªº«+&gt;%@l_x000F_ªb_x0019_Àú³ÇBm´_x0018_ÀÏR¥_^R(À_x0014_lë_x0004_(@I®ä_x0004__x0002__x000F__x001E_À0ÆPÄ &gt;À_x0005__x000D_¢_x0018_èøð?ù@_x001E_Û&amp;«_x0018_@?¢_x001B_*ü%ÀÝ{±ÛðÚ?_x0008__x0008__x0010__x001E_1!@qÎ	_x0012_õJ	@A·û=¥%@ùÛÓ=si_x0005_@¸³ä?_x001F__x0018_@ÿ\ÚQh%_x0003_@âù'£_x001C_B_x0003_ÀØ_x0019_í9Òö?õY1h(ÀcðA¿_x001B__x0014_@Ù½_x0005_M¹,Æ?ärGß4@_x0001__x0002_éF_x0004_µ#@_x000C_Õwþ _x0012_!À_x0012_¡}o÷+_x001B_@_x001F_íÃ«H_x0011__x001F_@;ü"_x0012_Ùë	Àç5[Ô$@v^²{X_x000D_ÀF¥M	Å_x0016_Àìüë_x0015_Ô_x001C_ÀÀ_x0017_ù_x0003_w2À`_x0001_¾¸_x0014_À_x0018_û4_x0017_~_x0019_ÀôU_x0007__x001D_Y$À_x0010_ïABÞó_x0001_ÀöãËÍt_x000C__x000D_À!¢òKá_x0019_0@l_x000F_+À _x001F_¦AeO#À_x0008__x001E_#,:Ï_x0018_À_x0018_OA	@4ÜN_x0001__x000D_.@ÃÏÔÒå(@m_x0010_J_x0011_Îù?ðýxi,+*@û¡§¡Î¹?¹_x0015_`ÍÏö¿_é2ã­~!Àp|:½ÔÅ8@¦_x000F_Z¶/b_x001A_À²à=[_x0015_Ó_x001A_@PÅ_x0005_O_x0013_+@£Wn_x0002__x0004_H_x000F__x001A_@l.&gt;|_ @	_x0015_µ ôÄ2À]û³¬·(À_x0001_«³ _x001C_ï5@*C_x001E_&amp;ù¿_x0004_@,Ø_x0011_t_x001F__x0015_@9½9_x0013_¡õ_x0007_ÀøÐ_x000C_Ãga_x0012_@tÃ_x0005_Nz¹'@LO Ö_x0013_è¿LJ\ü?G|æÏ_x001A_(À$Â_x0015_»õB#À_x0019_sG99_x0003_ÀZºÏBb_x0017__x0016_ÀBÆX!Ås_x0011_@t?®3&amp;(@ÜôÝ~_x0014_8Àhk"·&amp;i_x0011_@Î_x0007_ì&amp;ú¿FË_x0014__x0006_Y%@Ä©(:0ÀÜ+S_x000E_h_x0017_À`øx_x0008__x0005_@IÏF_x0008__x0017_À_x000C_[l¶éÑ&lt;@!ië²l=ï¿¢`Ió)!ÀvR½Ð)_x0019_@AÀYxÒ(ÀðTØ^Þ"@_x0001__x0003__x0004_¦Ò5$@ëuã$ã(ü¿ÞwÒsç?Â¹Jsk"À_x0012_&gt;,_x001C_È·_x000F_À?ÔøÛ_x000C_Àæ#Ì_x0010_jä_x001E_ÀÈ¡áE»/&amp;@®8n*_x001E_ü$À	ùÉ­¯Ã(@$ÙF ÷Ré¿¢_Åìîçä?c_x0005_ä¡_x001C_Ø_x0006_ÀlöØ_x0014_&amp;["@ú`r!ú_x001B_*ÀÌçJXQ­.À¨qî_x001B_¡-@×îÑ¾ãH_x0010_ÀjmÛIý/_x0016_@0êRþ_x0005_@]£9_x0002_z_x0015_ÀZe_x0016_§G_x0004_ÀDM;à:5À8`"$_x0005_*_x001E_À}oö ´ç¿&lt;_x0002_°_x0017__x000E__x0001_@¢ò´	/$@`®=ßýæ'@ÊkeJ24_x000D_ÀöY-^_x0010_ÀL_x001D__x001A_~X3Àª_x0007_óK_x0003__x0005_Ò#3Àî+mïa,À_x0001_àº_x001C_"@e_x0007_ní=_x0010_À)¤#Ô:u'À¸5*Æ_x001D_²_x0007_@g\J_x0008_@¨êNÜÄ8À°Vm&gt;ý_x0002_Àt2ÕÜÔ_x0016_@ççá­º_x000B_À%oKZÚj_x001C_@_x001F_¦|Iv-@7Ï{_x001F_Ú(À|5´¶_x0018_¢_x000B_À(Ef_x001B_ã(ÀÍ_x0008_â6-@ÌøxÐ3@¶CÇÀ_x0004__x0006_ÀA2% ·V&amp;@¿_x0013_¢Ì4§*@_x000B__x0010_ÑÖ¸Mþ¿LKS^Hg_x001D_À_x0019_óF¥P_x0017_À_x001A_"a_x0010_H_x0016_@}õdå°_x001F_ÀVø,À)@n¡A×³q_x0015_@º¥´Uö`_x001F_@ÉEÔ~%,+@ú°Á¸_x0011_@¾°o»É)ú?_x0001__x0004__x0005_¬7?1À­É¾-_x0005_@¥©_x0002_X	!À0ÈÝÏJ:_x0018_@qs1_x0010_4¶Ü?`hæ&gt;Çô"@*_x001F_}2m_x0003_@6_x0013_äk)â_x0003_Àª°bn_x000D_®_x000C_@A6%_x0015_6)@úháñ¿\_x001E_Wþ_x0007_¡_x0011_@_x0006_Í«_x0013_o~Ö?î~ÝÂnõ¿áªa_x0018_A&lt;_x001C_ÀÄ^°_x0008_ @wÄo%í&amp;@Eéúá_x001F_2@KÿbÆÏÎ_x0003_À_x000E_&lt;ò¹Áµ!ÀÔ_x001D__x000B_L¤-ÀþÞ&gt;APQ_x0018_À_x0013__x0008_¢	`$@¸æÎ½ßÍ1ÀT­_x0008_®_x000F_%9Àÿj»Âh_x0015_@v ^PO_x001A_@ßäØj0@/8¸_x0018_´¶"ÀHª-_x0004_À¬jP_x0013_[T8Àxü'_x0001__x0002_ã_x0015__x0016_@ò_X#.ë_x0004_@_x0018_HÑ*m­0ÀÄÙZÝ4À+°Á&amp;rf!À_x001C__x000C__x0015_Ú÷§à¿¤Ol,_x000E_@W.!&lt;Ç*_x0010_@/ªðN3@-Üevr¤_x000C_@òùë¶mÂ_x0001_@Î_x0018_éàå_x0005_@_x0007_`lM=pç?_x001A_#*Qlj2ÀÁw0Àùå8yüÈ_x0003_@÷_x001B_Ô_x001C_À_x000F_À0ã¸|_x0001_V$Àúh´Cöø¿Ö¥"Èÿså?(_x0001__x0008_º_x0008__x0005_ÀànJ[ÔÂ_x000D_@vÄ_x001A_UAØ?P_x0012_Í]L*(@ËàS¶o_x0011_À[[Àé0%ÀÁ_x0003__x001F_@Ø,Vrø_x0013_Àk¢ò´_x0015_@zw+¥òô¿1ÿ_x0012_¶Àh.Àö¦ÔhQ_x000B_@_x0001__x0002_©À!Ì}0Àá5_x0011___x0007__x001E_@ï±ÂÌí_x0019_@,nos^1À¥¶ÕM×_x0012_@H¨~ñìÙ#@NOÔë_x0001__x0012_Àí5ó_I_x0019_ü¿_x0010_Ù)hÌâõ¿Ì{ÜBÞ¥(ÀU®SÅ«ê_x0002_@ï_x000F_-$êã?X9«×Ø"é¿%¸_x0007_Ì»_x001C__x0008_ÀvëþP@ÿ¿_x0011_4åµåä_x0017_ÀwÛ»ó(ÀùQj_x000F_/_x0018_Àc[ú;þ&amp;ÀÈÞCy_x000B_#@7Û_x000E_2Fù_x0018_À«ïLJæ%@WñÊó_x0010__x0015__x0004_@_x001B_9_{´5 ÀÈ_x000E_Ö·_x0015_@ÇäSXlÓ2À_x0015_XJ_x0005_û4#@OØòJ _x0011_ÀÆ;_x0019_¸§_x0013_Ì?Aè_x0010_âbW&gt;@s·?²ª_x000E_@_x0008_·_x0005_	§Q_x000D_ÀÀ2mÂÕZ_x0019_@	O7·3À_x0017_ÿGµÓ_x0017_&amp;À»!vai&amp;À°û_x000F__x0012_Ö)@×Èj	µ_x001B_À:Tu1?ì#@|¼_x0002_Z¡t2@_x0001_È¢Àk¦¿l6 Í'¹ü?ìl[èì_à¿¹D4OÇ_x000B_À~ýè=g[-Àîé_x0004_#å¹/@Rï§ÂÚ?iB¯_x0008_Ô_x0014_@_x000F_ùí"_x0010_&gt;À¸pO§X.ÀslîÕ_x0010_ô¿çýVÒ¦£2@.ë¸F»«$@e¶_x0001_´$@¦%ýG_x0019_$@Þb^T_x0008_÷?#Ñ_x0016_Ð¿¢Þ_x0015_)Í¨_x000C_À_x0015_ü7óú&amp;@Ä¥ B_x0019_)_x0003_ÀÅ_x0006_J_x0002_7oÎ?ñ(m¿,_x0011__x001B_@Ú»Y_x0007_¬_x0008_*À_x0001__x0003_Ëapûe/@Øè_x0006__x001C_éÖ#@ÖÌà7Í ÀØ¥g_x000B_°_x001B_$Àuï´¼ÑÍ!ÀQl_x0002_æ_x0003_0_x000E_@¹_x0011_2j_x0003__x0010_@:µÓf:['@ÃÛ½üö?7áEm_x0003_@½âÐÃ¬2@Í²öùp×!ÀoÝ¶{ì.@Vl§(dÔ_x0007_@ô´^_·#À#ÕOã±íÇ?Æ_x0003_öó±_x0003_@"åÞÕ_x0018_@!hv÷Z_x000D_	@Óû$_x0003_r#Àç&gt;:_x0001_»	Àß9Ý½Ê_x0008_@ÞTÏ_x0003_^Ñ"@Ázb­¸*À(âìeê6@à¸_x0010_¯ý×1@@_x001F_è ®Ü_x0015_@X_x0012_Dõ_x0001_ú_x0005_Àú½òÓ&amp;@+§}_x000E_^3ÀÃ\«ë«í,À4è_x0003__x0007_x_x0010_À&amp;Æ«8ß"@_x0019_A|_x0002__x001A_@Fé¨Q6l3ÀrüM3oô?_x0012__x000D_0)z¯4À6ã`(¥¨ À¹rM_x0008__x001B_è?n_x000F_od{_x0004_ÀøìQ²ø?_x000E_&gt;ywd±_x0006_@Æ_Ì_x000B_T÷?]k_x000E_¯é$@¾5ï_x0003_-À¢ë'`$ò¿|_x0019_ª_x0019_Áä_x000C_@R&amp;}Öü?	ÀÃä_x0012__x000C_µ(@ª_x0019__x000D__x0011_sãé?l_x001D_\¨³!@Y,gÓ,-9@pþ_x0004_Ýyæ.ÀÕ¢_x000D_Q_x0015_°#@f²_x0005_ûR!À_x0007_&lt;ÕùL&lt;.À¾_x0001_vP|¦,@_x001E_ýxÜ Fê¿`ì_Veñ_x0004_@_x001C_wºuq&amp;_x000B_Àd0=G_x0012_@+4«O_x0015_ô3@²¼àEQC'À_x0002__x0005__/ùõm_x0003__x001B_@Ê_x0019_+PÎ%@®$_x000D_éôµ_x0012_ÀD5ú×d?_x0019_@U_x001D_J»Ä$Àx_x0018_lßwÓ?(a/îâ?_x0018_QºÉü?ÛÇ(+ý_x001C_1@IhGêÉFñ¿aç_x0005_T×_x0016_À±_x0002_Í_x0014_%!@ªÒ%2ð5-@1_x0008_h_x0019_!_x000E_,ÀÜxM°G0À qBO_N_x001A_@þ,«[§8_x0014_À(È¡|£¨4@@&lt;Þ±_x0001__x0014_À´_x0007__x000C_=g§¿%y_x0015_Û_x001A_Àx)FHçì?®â_x0017_t8_x001F_ À´¹­_x0018_¾]_x001A_@6cæ{ÒUæ?Øå_x0005_J_x000B_À\õ*Mo_x0004_@8ÍÛ_x001D_#u¿¢½m'À_x001A_àK¬F÷¿5âËÕF_x0013_!@Ò_x0017_ Í_x0003__x0007__x000B__x0014__x000E_@Ð_x0002_àÜ$ÀÙsy_x0006_Ò?¶Ø7^H(,@_x001D_°5îò_x0005_"@e®r±mH1@ÒùÆ³%¿$@_x000B__x0018_Ó¨&gt;"@N½ÅP6À¢öDË³½_x0010_ÀCWÓ[_x001E_ÀæÀ_x0013_nÿ®3ÀÜ×_x0001_ô_x001E_¿_x0012_@_x000F__x001D__x001A_Ðg_x0014_À©1hsxä%ÀB®*Aîè_x000F_ÀJ`_x0007_ýÃ'À/lD_x0019__x0011_@hØ_x0004_A$ù#ÀåcDOJ_x0015_@ëÜ#P«_x0015_@Þ&gt;N_x0011__x0006_ ÀëH±ø÷?¶ÄÍ;«÷(@$k_x0007_=ä)@E¹Lðþ%Àÿ®Xÿ_«_x0011_ÀéBFìj#_x0004_@[äËöu/ÀËT°xÞ¿\.eÓ&lt;M_x000F_À`Ç­âcö¿_x0004__x0007_5Ý_x0005_ðòð?\jß*V_x0011_ÀË£$×$¯Â¿§!_x0003_eo0Àùe'!#G2@_x0003_8FÌ?`Ü¿¹¬`%ÀhyK_x0016_á¿xô;ÛÒÿ0ÀHHÃY_x000C_@D8tH_x001A_¦_x0016_@Yüïÿé_x000E_À_x0010_SØÛÍÈ%@-_x000B__x0001_Ïê_x0002_À4K³Ê_x0013_ñ,@.."paö_x0002_@_x0003_fõ#ù_x0011_@ÕgênË|#ÀÍãIÅ¹ @.§_x0010_&gt;_x0015_Õ$ÀNä³ÏLóñ?°b$tò_x0011_Àðºä»°ð¿èÜ¡Y3Kú?ì¸_x001F_\ú_x0017_À®á^ E_x001C_@íÎÌ_x000E_°å2Àú_x0015_´Ë_x000D_)'@@_x001D_QS_x0012_À¡êë¢	,@^_x0006__x0014__x0007_¥Ó_x000B_Àp_x0004__x001C_'_x0002__x0005_R._x0015_@ªkh_x001F_RØ¿°Ü_x0003__x000E_Y.@ß§eØ_x0011_+À°mÖûÛ_x0004_3@ fÆ_x001F__x000C_!@à_x001A_6,eI*@qËv_x0010_ÀÄO_x001C__x001D_÷ä¿TÝ¸Çµ7_x0011_@T|_tcý¿_x0016_%_x001F_ÃÏù#@Ò_x0010_z_x001E_õLå?_x000F_Ê_x001B_õ§Z2À}ÉÛv|_x001A_@}«_x001C_ò,@xc_x0001_ûÊ"@_x0004_|u:·&amp;À®Ñá¹_x001F_R_x0018_ÀJk4!Ñ_x000D_À®Z°';_x0002_@_x0010_÷_x000B_õÁõ¿«5øHOOÒ?¾4SY_x000C_õ ÀP?"áõ+0@ÚP|9_x001D_À!Ö=_x0014_eõ_x0015_Àë_x000D__x0018_@¾a"×Ò_x000C_@ÝM¢_x0005_×'_x000E_À øáÏ×_x001C_@_x001D_æÎÒ²_x0010_@_x0001__x0007__x000B_¼AåB_x0015_@&lt;_x001E_/_x0003_Åj_x0010_@¸´w|_x001B_~ @¿ØÆ.*À@¿ûLZ¬_x0004_@\ãÐ®O_x000B_@»^V=_x001B_þ?6Oß²X4@ºÄ_x0018_¾ÍÝ%@_x0016__x0013_«? +À_x0017_éÌ?sh-@É¤_x001E_|N0ÀðôØ*¦Ìé?qÄÈØ&lt;_x0015_Àúæ6¼_x0001_G$À_x001E_FZ2Hë#@.»=Á_x001A_@fE¢%¼_x001B__x001A_Àèí~¤ï£_x0005_Àb_x000C_ &amp;_x0018__x0018_@Ñ\Ð.@»8¹à«_x0001_À.ûÁ!HU*@rø¹Ø&gt;_x0019_+À_x0005_Y_x0001_4a÷¿Þãß:M&amp;@_x0003_@Ñ÷_x000E_@_x0006_vÓökÞ?@mé6zÅô¿¾[;zí _x0016_À 8ptV10À_x0002_i¦_x0003__x000B_&lt;_x0005_À¦eñã_x000C__x000D_@Ûy'_x0012_Ú@;@yÅ_x001E__x000D_V_x0013_@Ys²]£õ'Àª_x000C_ÏÚk}&lt;@ÄriÍM_x0008_@h9Jpá4ø?ê(Z_x0005_$x0@« _x000D_RHI À.³h´½Ð&amp;À_x000D_/vVÇé	@_x0015_÷­8V1_x0013_Àkxñ.fÌ_x0014_@Å@_x001D_ªÙÿ(@ÁÁ_x0005_._x0005__x0006_@ð\ÚGÊÆ_x001B_@L_x001F_9á{4@¯è:æX_x0011_@5Þr#_x0002_Ä_x0001_À~']Ç)À¡4¼í½_x001D_@Âg{®_x001C_À-J9¹T)@,Zm`_x0011_@}gxê/ò(@_x0002_¥Cvä| @,XuÛ¬_x000D__x0016_À_x0004_Ú!0_x0007_¤$ÀÛ!Ú_x0018_c_x001D_@D\3Ê_x0019_Ê0@yyàòî_x0008_@_x0002__x0003_y¡vGÅ"@@_x0005__x0017_¥_x0008__x0016_À_x0014__x0004_¼__x0016_ó4ÀÏÙnFô_3@#(ôZ_x0015_À»º_x0012_¥]*À®n_x0018_¿	@¤_x0007_ù	&amp;Àßô_x0008_p¨µ?³_x001A_üLÞµ_x001E_Àü~Âº«¨ý¿\CºÙß/+À&amp;î¡aá°1@ªPÑ½:_x001A_ÀaÏ2õ¿íÒ_x0019_Ø_x0001_I_x001B_@ïÀ_x0008_°Lm/@ü´³&lt;Û_x001D_*@"tO¢)Àºbæ_x001A_@²_x001C_ÂÝÚ_x0011_À}¤Ã§¥I_x0006_ÀL9VÍ¼_x001D__x0017_@pðªÁÆ_x0017__x0008_@ài_x000E_7_x0015__x0017__x0002_@#:ßÚMw3@üZÇz3ñ&amp;ÀfÑùe.@_x0018_¿ÓH¾_x0006_;@¸[,g1ÀÃAë*¹_+@_x001B_3Í_x0002__x0003_ë_x001E_-@­_x0010_FvÌ_x001F_@ Öý_x0018_§×?_x0012_ õ_x0005_`ë @¢àÜ_x0011_·_x001A_À_x000B_rÙtîÄ(À_x0013_IzR_x000D_bö?ÅÁ_x001A_(.V%Àá?ùW.1)À7_Ï"a_x001A_@ 3}yO%@_x0010_9÷PMÚ_x001E_ÀjHÊ_x0006_Î_x0007__x0016_@rGÁÝ¨Þý?_x0004_8Ë@åñ#@þM@u_x0017_á_x0017_ÀbÁ4+á_x0015_@#;@_x0005_$^_x0006_@Å_x0017__x0001_¥Å±_x001E_ÀnÚÐøDñ_x001A_@ß	R£|½ú?@äH°Qã?j ¨¹GV&amp;À_x0018_M¨øKí?+&lt;jm£_x001C_@_x0015_Q_x000D_x°þ_x000D_À_x0015_P¢_x001D_w±ò?ç_x000F_:/°F,À&amp;ÛVó³:@65k¾ç8_x0004_À8Xõ_x001D__x0019__x0004_ÿ¿ÖË¨n*À_x0003__x0004_hw[­±_x0002_@Dwã²Q,@_x0018_¡Ú0¿'$Àú©6I'À|Ý´×%Àm?¦`Ó±&amp;ÀÄ0¶Ò1@_x0003_nÕtK_x0001_@4iïC.l%À*ùõ®Ó"Àµ_x000B_£¹¢D_x0003_À_x0001_G=&amp;,à?mt/õB8@	_x0006_ñ½"å¿«°yµ"@'@ C©û¾_x0016_Àhé_¸ñc ÀT_x000F_0_x0012__x0014_À5*}_x0010_95@bÒ_x001E_sD_x001B__x0016_@_x0016_¯_x000D_&lt;-Ó_x0001_À_x000B__x0012_Ü:c_x000E_@e_x0004_óc_x0010_@Ñ©±àJù_x000C_ÀÐMw_x0006_§4"À(¡_x000D_)õ_x0017_À_x0001_VRO)_x0006__x0013_ÀÅÀBXÍ}1@­%&amp;¥_x0010_ñ?_x0003_6J±¯$@_x0006_ÖèÔW¾_x001C_À(yè_x0007__x0002__x0003_à_x001F__x001E_@:7¸Ö;!ÀQ_x0006_.H3_x0002_À(Ýl¯Ú3ÀNýåCd¾_x000C_ÀCª6_x0017_Á\_x001B_ÀG¹¡Ç_x0006__x0018_À¤_x0005_¤zù À+v_x0015__x000B_Q5ý?Ë6³§ªÊ¿@ÉOâæô¿\³¥_x000F_å"0À±_x0001_@QE_x0018_@°_x000C_%Ë-4!À(ç_x0007_n0ÀÄ3kT¿V_x0005_ÀÍËu@_x0005__x0001_@¸º&lt;FÅò$À~_x0016_6§Ì&amp;À!vå_x0011_µ_x0018_Àù_x0010_@j×ý¿§FÔH_x0003_À4¾_x000B_ÞÎ¦!ÀvdÊ"U.À¤Ä)VRã¿À=õ"©ÓØ?K\òýçª_x0010_@L_x0011_æí_x0016_ÀÊß«³¬'@_x000C_=4*Î_x0004_@©_x001D_ÐÍ3À_x0012_V¡÷_x001F__x001B_À_x0007_	4Ä¨ã:_x0007_ó?H¥Ä:Çþ¿Â_x0010__x001F_æj_x0008_Àv_x0012_è¯{y%@6Añjî)@ïÏ_x001C_`öp_x0017_@_x0011_:À³(_x001D_ÀÁH_x000F__x0015_1_x0011_ÀMRëKI!À4v¶suG,@.vO¶_x0008_#À5w:_x001D_À_x000F_Ê2	E_x001D_@·_x0004_WPç°ù¿ÑP&gt;½nÒ À%q®À_x0019_×_x0019_@0³¬Döü¿._x0003_Æ_x0018_I_x0010_@|&gt;_M¡U+@æX«(_x0005_Ì%@È_x001E__x0008_úS_x0012_@Û«YÀ_x0002_0ÀHyËt®_x000E_Àe¨&amp;Âr80@À}úÒ®$À."ÖK_x000F_$ÀÙx¶Z_x0001_í¿ÖIø\_x0012_ó?%'¢aÛ¨_x000B_ÀÔ~¡ ¬_x0002_ÀJF§£&gt;á_x0006_@0@ \_x0001__x0006_½Åú¿íX_x000F__x0002__x0011_@_x0018_Ñ§##-@_x0001_^$PW³ý?_x000C_ú±æ&amp;_x0013_@¬Øu Cèý¿g©«ë2_x0012_@ÉOÕÛ£7_x0013_À}&gt;çà|¿_x0008_À2.N1{Ô'@j®°Õ_x0012_0_x0019_À8RØ·Øè?D_x0011_p_x0007_N_x0006__x0003_À_x001C_tb2È_x000E_@_x0012_Sï½×_x001D_@òôª51_x000D_ü¿æíHKj8@Öf_x001A__x000D_óXî?©F_x0010_c_x0017_À~Zi}½"@!ÒJr`"Àü*Ap_x0005_@_x0002__x0017_ûÓ@_x0017_Àv_x000C_q»â_x000F_À_x000D_Ïu¡Ba!ÀÂ_x0004_ÈPIý¿Jy?ùìû?û_x0013_{cÒ~*@ÇÅø_x000D_ ó$@ÐÔ¶bðú¿Å­õ#_x0011_À_x0001_ZK_x000D_Á,_x001A_@_x0003__x0008_â×Öú?_x0013__x0004_ÀþLq_x0003_}}$@92i#?_x0018_ÀLxé2ý&amp;-ÀÀ\ôyS¯/Àë3@ãc¿_x001B_ÀÂ_x0005_)¨ÙÐ"Àôª_x0001_ÕáP(@æ^¿_x001D_üà2@ä²¨Ç?_x0007__x0011_§"|_x001A_À®Ê_x0006__x001D_Í4@°_x0014_¿æÑ¥_x001A_@w­_x0013__x0015_¿¡Üåºi_x0017_ÀiR}_x000B_ß 7ÀJ¤Z(X_x001C_Àý¯0_x000F_¸ÿ1@Ü¾yí¿H(@_x001C_dÓ,À"ør_x001C_Ä6@6þ·dBU_x000D_@_x0001__x0007__x000F_r"_x0002_+Àûßª1B1À5¥Ø_x0007__x0015__x0007_À±hñ_x0001_÷Y1À_x0014_«â_x0010_×_x0007_.@¸ÜØÞ?(´ìôT½_x001E_@ÂÜ*ùD"ÀîV1Z"_x001D__x0016_@¢è_x0001__x0002_¹ÿ¿¤¯´1ù_x0008_%À_x0012_rñ·Ý?ÿÔ¸ø_x001B_@#_x0016_B£a_x0001_@òÅMï@áÔ¿ÛÑ'G_x0016_U_x001A_ÀM8p£+ó_x0016_@þ¬Cý= _x001A_À,­|½Ö_x0011_ñ¿µ_x000D_Fõ_x000E_r_x0013_Àú$Lû_x000E_@Þdpûb*@tøá}U$@	¬ààIj_x001C_Àý_x001B_PÒÂò(ÀA²$ÏT_x000E_@=ð_x0010_sCH_x000E_À¨_x0008_@Ë¢(_x0008_@¸}eä¿¤ÊçùÇq_x0003_ÀîÍÄþl_x0016__x0012_@°f_x0018__x0012_À''ZÌp½?ÒV¼\0ÀÊÀÖ[2\-@_x0011__x0015_à_x0015_3_x001E_ÀcÖUË(À4RBÚ_x001B_m(À7¿v_x001F_"!ÀÐuÍ6ø[ö¿Ý_x0018__x0014_ÇL&amp;@_x0001__x0003__x0005_ãÀ_x0012_0@ÏØ_x0011_B*@Ô°wlÒÕ!@R-GZÎ(_x001B_À¨_x0011_Ô§Q_x0016_ÀÛª h§_x0004_À?!_x001F_&lt;^+Àñk»Jjï?¤×_x0001_T'_x0002_À*o|5s_x001B__x0011_À×ý_x001D_ç ò_x0018_@wÂ_x0014_p_x001A_b/Àõ÷BÐ_x0016__x001F_ÀyÍaóª_x0010_À¶_x001E_ô²ÚX0Àm_x001E_\3~2@R_x000F_Ãl_x0001_ò%ÀK³W£é3ÀZ	.öª4@æ*D®¥b´¿2¶b'½´ @_x0008_¦íæ!!@S¾=_x000D_Àj¬B_x000F__x0004_c_x0014_À_x0015_cVûÈý.Àá6A_x0018_s À¥[OX í_x000B_@_x0006__x000F_³×_x0004_O_x0003_ÀÙ§sÕ5ÀÌ¤z¥N(À±x²°ªÎ¿z#ø_x0004__x000B_­Í$@ôKh*Ë2À&gt;»&gt;_x001E_ú¿´#_x001A_C%_x0004_@éÁ_x0015_01@îØIõ:_x0001_À4~{_x001C_ÀªõìVu&amp;À§Õ_x0001__x0011_@ðmRRçç/Àè_x001C_ùMzS_x0017_@ý'ÿÇÑá_x0003_@ý&gt;ìÆe_x001D_@¤`ê6Õ_x0013_@'Æù_x0005_3?_x001D_ÀÏaÀRB8à¿_æËï©Ð	@y }3)Þê?õ4e"_x0016_ÀÈèÜ"]_x0011_À_x0016_`æxW8@_x0008_¬'Ã} $@Î%­_x0002_(_x0006_Àä+ÎªåÃ_x000B_À¸ûÃû_x0003__x000D_Àæ]¡¦1@T ·ê_x0015_À¤@ÍX_x0004_#@2ÑI_x001C_Ý0@_x001A_uµÿ_x0004_@	IW!_x0017_À²_x0007_Oyá1À_x0002__x0004_ß_x001D_;åÓ]+@àçûæ_x0002_"@"V8Þ«$@âéåDx(À;ì_x000F_ô¿¼h_x001B_Ìå_x0019_Àð_x0018__x000C_*éé_x001E_@¯è¨ÕDë¿Â!¯7ä_x0010_ À!xÝUú:(@Lù_x0008_@Ìú·_x001F_ï¶ó¿u_x0004_]ÐmÂ_x0018_Àf}êÄ¶/À»&gt;R_x000D__x001E_ÀWëÅÀ_x0012_-ÀÂØ{ûP_x0003_@(¡{Ð_x0012__x0001_"À_x0006_Æ_x0011_Ñ÷³-@û.²ð"C2@&gt;ÜdM¸%&amp;ÀÕé¦j&lt;/Àrø_x0014_ÿUvî?m:îÌôD_x0008_ÀB1(_x0013_?$@zN¨_x0018_¡_x0002_ÀÅñÔ_x0018_U-@øÔ__x000B_áb_x0015_@ßI»_x0006_Ú¸_x0019_@Rú_x000E_~À0Àk£Zþ_x000C_û?_x0016__x0010_$_x0001__x0006_Ú_x001B_@¢Z¯Îø.1ÀTú²þ¿reØ÷ä&amp;À¬ÆÂAú_x000F_0Àh_x0015_ìxì_x0013_ÀýÉ=_x0004_+_x001B_ÀÂ&gt;t%É*@Ùµ`ioÞ(Àm9ïÞð¿óUbgw_x001D_ÀX_x0016_íéZ« @çÙÀúÈ»_x0007_@dô"­.Å#@_x000F_àHR Àþ_x0006_è_x001C_Æ	Àc_x0003_¢¸p_x000F_(@×ÌüW#À¡&amp;_x001A_r_x000F_ë)À_x0010_Þà¯É¦_x001E_À&lt;¢\_x000C_ê $@|æV1é_x000D_@|í_x0011__x001C__x0015_@dÅa_x000E_E_x0006_@V;Ãä*0À_x0002_jÈáW¯,À³sÿ_x0015_@_x0018_jUTmÏ_x0013_Àã_x0005_ò·Ç«_x000D_@\È_x0018_NÜ)_x0015_ÀV¹`×m)@´MÇ±ä¿_x0001__x0004_l_x000B_ª&amp;­Í+@Ï_x0013_8_x001F_¿Þ ÀÑ»:ö_x0005_%@ÈI_x000C__x0012_¶ý¿Ò&amp;¢¦A"À\1_x001B_Ës¿0@_x0003_7³_x001E_M_x001D__x0017_Àe¦_x0016_Sú?blcö@_x0006_@%ý_x0003_Ñí&gt;_x0007_@_x001C_3t1´ @¡,&amp;#Ò_x0011_@¯	_x0010_å_x0008_Ü?B»ëYû~.À_x000D_º_x0017_d­ @t¡*¸ß_x0019_À¯2¬¢|_x0018_À_x001A_¬¡_x000F_%ã?_x000E_/-Õ4Àôd|ô:	_x0011_@pòôúè¿ã{©_x0007_ì?dÛj_x0005__x000F_À¾ì¨» @_x000E_ _x001E_[Qr_x001F_ÀÇrÑ_x0002_&gt;_x0003_@ÌuÄ½4Ù"À_x0008_Éð3ù(À¾}å°[x_x001A_@.¡Xõpk_x000D_Àjñ_x0014__x0003_U_-À®k_x0001__x0001__x0005_Èí À2¯\Kô¡/@7¨Ãð_x000B_7º¿R°,z$@Ù_x0007_Ñ@_x0003_~_x0003_@d_x000F_÷þín0@ðÎzb_x0004_À_Z&amp;Û?9ö¿è_x0011_­_x001A__x001A_½_x001C_@o_x0008_E0~7ÀL2m²U À_x0006_xóÁNô¿üuu&gt;LN5Àb_x0005_åªä_x0007_ÀÇak$Í_x0012_Àå 4ÕÈ_x0019_@F ø:@d_x0019_ÀÊyE$Õ/#@º _x0002_ïÐa_x000F_@]OýNó?Ü×3-_x000D_@&amp;G~riA(ÀÜmÐ&gt;Ik_x001F_À¢_x0016_úÇv_x0007_Ààè_x001B_t-@ã?*Î@Ù_x001F_@)_x0004_JÁQ_x000F_@À¾ÂÛPÇ @Dé^_x0017_%ú¿À¶ÂT×n_x0001_Àk¸ñxà$@\hÀqî_x0006_@_x0004__x0008_÷_x0001_¶;¬c_x0005_À¥ø8Ä©0@W¸WE__x001A_ÀPi_x0013_sN @)Oxåo3À_x000E_B'oæ¹%@_x0006_²¶0r9À7õÄÚ§'@Äá;]6=_x0016_ÀÝª|@ôSì?SºM_x000E__x0013_ÀÅ»"²Þ'@&lt;Ý_x0019_÷ *@@jeâã¤_x001B_ÀÛ!®_x0003__x0002_&amp;À©©õ!_x001A_#@_x000F_0»÷ &amp;ÀjLàN¦]_x0014_ÀÜúí\ä*@u_x0018_	ë:ÿ_x001A_@}¥3Ëá,@TõÈ_x0007_Â_x0016__x001D_@&gt;xbë$@ÀÀjPe_x0015_0Àw_x000D_¿ÿ_x0017_"5À½Ë_x0012_&gt;"_x001D_@ä½#±\¿ö?_x001A_ñ1ü_x0016_nÉ?_x000B_:Öñß}&amp;@Sí(Ò@_x0012_À_x0015_m7_x0012_ì¢"@éÍ®»_x0007__x000E_Fë!ÀÒz*X,%À­Ëmæ5ü?_x0003__ë_x001A_áL2Àm2_x0004_Yo.@àÛ¬ÇÝ.À_x0014__³t½È_x000C_À+«_x0005_wË¿7@10~q}_x001D__x0013_@«6kò_x0011_%@®ì¸É_x0019_À?KZÛ¥£#@_x0008_ë?ÌÙ_x0016_@|mÈì°J_x0015_À¦	x#o_x0002_Àì_x000E_ÙÂö_x000B_ÀS~_x0004__x000B_¬&amp;@µ§_x001B_ú_x0012_&amp;Àqûroyý?Å_x000B_ãC»Ô'À_x0017_CÁyfê?,j¾b¼zù¿}Î%6hý_x0014_ÀCWõô_x0004__x001D_@ØçÃöðg_x0012_@3ÑñXË(@_x0006_ÜÒ+_x0001_ @Ãò¾û3ÀHýFÑhø_x0007_@_x000D_³8P'_x0018_@_x001B_0§[Ø3@L;Ênéb_x000C_À	_x000C_A7_x000B_¨WIî¿_x0006_öÓ?_x0012_!,@Yµ4]Nì*@µ0_x001E_[_x0004_ö2@à_x001E_ç¸Òü¿[´ü_x0012_|´_x0012_ÀfëZûVç_x0016_À2ß¸Ó+_x0019_@6Î÷Õ½O_x0006_@6?=I£})@ª¾ç_x0012__x0007_ÀtIMrá43Àt¤¾_x000C_Mö_x000C_Àèê_x0019_Ð»è_x001C_@_x0018__x0002__x0018__x0015_ÌD_x0012_ÀcË_x0019__x0019_"_x001B_@Ú_x0005_tX_x001E_@¡éÜ_x001A_û÷"@©¹Ña\»+@_x001B_Y=Ø´é_x0008_À_x001A_¢a5ñ )@ õu_x0017_/&amp;Àzµ²ßµ0Àô,pÏú ÀÖ$#_x0013__x0013_0_x0014_À|ìl_x0002_`!@?_x0003_P"_x0001_=_x0013_@½uì+@æ_x0016__x0006_&lt;Ê&amp;3@à8SrÍÐ¿xâæ"0_x001E_@¢ÕÂý_x0003__x0005_ï_x001B__x0004_ÀS&amp;ÚÅõ¿&gt;åL6Ý_x001A_ÀÈ_x000E_O¾ý+,À_x0002_üñó¿(¯p_x0006__x0011_ÿ$@bÞUá_x0013__x001C_@tN_x0012_7_x0017_À~_x0014_÷p ã?ò¼Ð_x0011_@ÓDÈ_x000E__x000D__x000C_Ð?ToíÑ_x001B_@¨X_x0019__x0004_8?_x0004_@u_x001E_´a_x001F__x001C_@jpæ^mP)Àwø4 Üp"ÀfÆâ¾'°_x001F_@Û&amp;~%}å0@\ò{_x0012_&amp;¬)@ã)_x000E_è¯(À¦[bwÚ.@_x001F_p[6ïo_x001A_@qÏ	M²ú1@¨È1_x001F_@i	&gt;ï¯*À*½_x0012_åó1À¬sØÆ_x0011_@$ÿ_x0001_ôÑ|_x0006_@®±ó&lt;Ê_x0003_2À÷çeØÂä_x0013_À0_x0001_3_x001E_cr_x000F_À¢7\ë9© @_x0001__x0003_è­)Óm_x0019_@_x001E__x0006_Ð_x0010__x001E_­¿HqLÏW¤*ÀHÓ 2m_x001D_@¦ya_x0011_¶_x000B_ÀãÐcWó¿TÄðü_x001C_u'@ÃõÖz¥p_x0011_À­¶ähc2À-&gt;÷U¢_x0004_@ì³Åãª_x0013_À ¦éXP_x0014_À&amp;X}Z×_x0002_@_x000D_|Ø¸¤þ?dc-_x000C_U_x001E_À_x000B_´4ï»!ÀzGë(á/@¨Ãâ+_x0018__x000E__x0017_@_x000E_}õ=_x000E__x0015_ô?{Ow_x0014_[Í_x0018_@çöRÑpÆ"ÀRõ-_x000E_r_x0003_@¸æÔ3i_x0019_,@r_x000C_ñ_x0015_fé?&amp;&gt;úQ!i/À_x000E__x0013_Ã¥#Þ¿c2_x0015__x001E_××Ò?ÞYè_x000D_^;@oò(ªá_x0008_Â¿üÇæGe"À¸}ØÁLÐ"@YEpL_x0001__x0005_¾5Àñ @k_x0002_@ltl_x0012_Õy_x0005_À _x0008_{Ü)°_x0011_@{ÀeÕ¾"ÀáTIìÃr_x0011_ÀÕÛa©ÂN_x000E_@D5 7êò?VÏdJ¡ø_x0011_@±æÉPe À_EÌý8¾_x000D_@óuÂÙ7_x001D_@e£Ñ_x0001__x000D_9À_x001A_$ñ_Úò_x001A_À6Í_x001C_Fã"_x0010_@þ´_x000E_þ¶_x0014_@&lt;×@eÑ-@»_x0004_ì~eÅ!ÀW)_x0003_e_x001B_ý?ùääÙ_x001E_+$@ÈâÙ_x0003_@þ8eâ"5,@É|#N[7@Ðö_x000D_¨&amp;±_x0013_@ûª;NØq_x0013_@W4S)m$@ø_x0016_4_x0007_ó¿Ç¼IWðà?gY c_x001E__x000B_+@w,«³")À,ºì;_x000B_|	@_x0006_&gt;\é?_x0002__x0004__x001A__x001D_ez_x0012__x0016_Àï!mPNt_x000F_@~_x0018_­ëJj_x0018_ÀfMih_x0005_!À´7®Õ¿Æâkqw$@.ûÙõ,_x0017_@Ôç®ö&lt;	ç¿Bª_x0012_Y°_x0018_@l¾ûøkï Àd:Ö*ìâú¿D¤ö;v¢_x0010_@_x0010_öxðÂ*@ðzüãé'@*j_x0019_Å_x001B_ÀgôNz_x0007_ÀXSå4_x000F__x0018_@fýX_x0013_³ó_x0013_@ÏGüÿy0ÀUÀM_x0007__x0012_)_x0008_Àªvìuq_x0015__x001A_À¨L#ùKó+Àuþ:f-¢ð?è(!@û_x0003_ÀÁcñoòD!Àpÿ_x0001_rßÒõ¿fïµR+ÀÈ\_x000D_m;_x0008_@«IZ×Jñ¿üäCð¿0_x0010_*;ji_x0004_ÀJ½ï_x0008_	2k_x0004_ÀòÈü³'@«u°Þª¿_x000F__x0003_ý´9ü$@V$ºðZÞö?&gt;_x0011_ó¾ª° Àà¶ÖÆV_x001C_%@P=qn?_x0010__x0015_@ïá´K"7,À¬ _x0008_ú,ê¿°Æ¾A_x0011_Ë_x0016_@ÒÁëõ¶ ?_x0007_|ü_x0006_S"À[3¥¥¼-@Ìà^_x0002_Ëã?ÁÙGÛ_x0014_À§ò¦Sa_x0016_@:_x0013_k04Ù+À3'2µ_x001C_@Íçê¡î_x001C_@Oe8_x0015_M%@_x0016_&gt;	_x0001_)À_x000F_?¤§(@ÌÐ}µ_x0013_@k_x001B__x0011__x0008_GC+ÀÊT²é_x000C_	À}Ì_x0015_%	@_x0004_ø+í¶Ñ?9¿Kv_x001F_³_x0011_ÀÀ~ù'³ïó¿_x0018_" ëÀ'ÀNìÇ_x0005_ð?_x0002__x0004_ò,'Vc_x0011_@Èè00_x001D_@!	­l$ü4ÀÎ3áÓî.@òâVùY«)À_x0012_µÂîù¿¨ UVìR_x000B_À¸û³"ö!À_x0003_;µV_x000D_4_x0014_Àú+x3"@D5M¾¼&gt;.@~þJTÿë?~7Ï«?_x0004_Àl®û²î_x001F_@¸Àt¤éà¿_x001E_ÖK¥å²_x0014_À@Vµ²Fû_x001E_@×å&lt;_x0001_ñP_x001D_@¸Á{ó"ÀTázÇêè-@&amp;~Fvv!À_x001B_5_x000F_çL/ÀàQ{p_x0012_À8£ò}Ú_x0015_@`_x000B_KÃ_x0015__x0016__x0015_@¸ïSqV_x0019_@Ëí'ê.&gt;4@Í_x0013_ÌP@1@ÅqxEö8)Àx_x001C_9Ø§­&amp;ÀI^r®Æ%ÀÕê^_x0005__x0006__x001F_g_x001F_À"Dè¤®	@X÷Þ±_x0003_@_x0006_?x½_x000D_ À¯Ð®PS ÀC%GÛ_x001D_3@óHÚZk_x0002_!À}óz-IÜÿ?ú¢_x000C_É,À´h¾½_x001F_ö¿Ø _x000B_/×m_x001D_À¹ÖG_x001A_@lã_x0007__x0007_ÙÈ.@ÀOÝïF_x0019_À×3Ê_x001A_&gt;ªó?,FÝ_x0005_?Í?^_x0015_ÁÌ _x0018_@´Ù5_x0017_t÷¿´ÞÔÝ	c_x0010_@}&amp;jåð_x0001_9@¾ºå_x000F_Ìù*@ù_x000D_ÿÆ_x0019_@¤ÔìJ_x0012_À _x000E_11`_x0003_@VÂTh"Àpzse%Ì_x0007_@Z_x0011_Isc	_x0008_À²aub	O_x0011_@_x0004_«¤Å)_x001D_/À_x0014__x000C_àú._x001A_@c;úªþ0Àý_x0019_,Á"@_x0003__x0006_7'¶á=_x0012_%À_x001B_7¦b¥*Àºb¥F&amp;@ün3£Âÿ¿5XiÏ­.@6_x001E_è®_x0005__x0015__x0014_À_x001A_=â)_x0017__x001B_,ÀÚG¤_x0007_ßå0À^×/ì1_x0002__x001D_ÀOã	_x0006_Ûuç¿&gt;P\¹ß*À_x0008__x000B_Z«]¡(@¼Ë}jEáì¿2*TG`÷_x001B_@Æå;d_x0007__x0019_À¢Óðõ_x0019__x0014_ÀD_x000F_µ®*@6_x0001_RÒbËà¿2OK_x001C_2@r\Ó/äõ?ÎÕ_x001A_%À¤³d¢ÛV_x001C_@§M+Jz"@zn×_x0018__x0019_¾?Û4 ±)á_x001A_Àwé#Ô_x0010_&amp;@ÁëÆ|ôq1ÀR¨=_x0007_£'À3a__x0008_y÷&amp;ÀrL(bæ_x001E__x001F_Àr}9_x0019_J_x0004_-ÀÕ®ÿ_x0001__x0003_p[ @nmÏÂ	.@/¾ÑÊ¿¨!@"8¼:âº)À¤ÑÌ¨*'@â_x0014_æ_x001E_J?_x000C_À&amp;'ñ_û @_x0008__x000C__x0015_&gt;"à7@Ú wæGâ_x000E_@þý_x001D_KïJ_x001E_ÀP»®Cl\_x0007_ÀÎé²²+5@_x000F_]àa;_x0010_@&gt;Ó/G%@ÃN"@ÜzÜ%ë5À»_x0002_(jöÒà?åbÜý2@xæÌ_x0007_ÿÿ À¸ÊWãW_x0017_+@'y[	¨0Ày_x000E_(Lò_x0002_ À_x0017_01O@f0À×_x0016_°\_­!@NAÛ_x001E_â¤ó¿T+÷_x0015_%Àæ#6ý?Lw.Ó$Á&amp;@[W­%Ö¥_x000D_@ÆXö"H_x0001_À&gt;_x0016_z_x0011_5&amp;ö¿läP·§_x0017_)À_x0002__x0004_W¼#|êÜ_x000F_@_x0011_ásN·26Àý_x001A_Æ¼#_x001F_@YdîÈÜÚ_x001D_@&amp;_x0006_©,_x0018__x0019_À_x0010_Èn+²Ó¿â_x0012_u_x0013_U3î?ÙÑ%ÂÇr_x0004_Àt¡_x0016_C ñ¿èû¶å÷¿æ¦üÐùÙ*ÀXD_x0006__x000D_\_x0018_À]V#_x001B_ªm*@·CH +t0À6Lrð\Á_x0011_@m´³[ÔÕ_x001A_Àhoeyº_x0001_@ÑSã_x000B_@_x001D_@¶MìEÎ Àâ-4_x0018_R:_x0016_@Øq6â_x0003_(À/GÕv)À¶vy_x000D__x000D_Ú?T9)¸i(@í¨hR½h0@_x0008_B×¹`_x0014_@?8l¨@_x0018_@W×#ó&gt;_x0008_)Àâ9êÜÌè1Àü_x001F_»_x000C_4'@=¥åÝÐæ¿_x0017__x0010__x0008__x0002__x000B_L _x0015_À_x0002_à&lt;6a_x0007_	ÀÊ_x000D_{iJë!@ø~Ç-b_x0007_ö¿Ê:þáñ?_x0019_)/á;H$@Ý'_x0018_EfG-@UÑÁ_x0015__x0011__x000F_Àà¿Æµ'@Ló$'Òh=Àõ%þ_x001C_Ó_x001B_À=7©k®&amp;_x0011_@_x000F_õÊ+ro @Ï@#_x001E_@_x0006__x0001_ÐÈz_x0005_ð?_x0014_P_x001E_3x_x0018_@2Ü_x0006_ª_x0008_OÀ¿Ù[É,y_x0014_@r _x0010__x0017_¢Õ%@ÀP÷*&amp;@;¼ñvY_x0017_@_x0008_ÜQX_x001B_%Àr¾4úÆþ @U_x001A_+±`ë?_x0006__x0019_ºÃ)@cwª_x001B__x000C__x0003_	ÀÆ_x0006_É_x0017_@+Ý¯ªÐ&lt; À¢Ìî_x0015__x0016_"@´E&lt;i±O_x001D_À_x0017_Ø¯´_x0004_5_x000C_@¸&lt;eº_x0016__x001A_@_x0001__x0002_¬¯@jô¤ @ªò`öìs_x000E_À0XJ¸ÖÊ_x0015_@¼Ì_x001A_6¨{_x001F_À_x001A_:Lbò?:_x0002_é´ØÐ_x0005_ÀèmÀ@#@,¶_x001D_Ê4³ü¿Ê_x0011__x000F_D_x0015_l&amp;À¿ÁÑ_x0018_ "@_x000B_÷_x001F_'_x0005_Ðý?9ÉCïæØ¿±_x0006_Îö"_x0016_@áqMæ¹(À_x000E_¿Èæ9"@Åc`§$Àãà8_{Ñ?JT#Sñ_x0012_À_x0005_·nÛ K"À¾²}_x0015_ÒN_x0010_@CM«7#_x0017_@1^(ä?¼¶ëíL_x001B_@Ú©È \_x0010_À_x0013_öò¯#À°ý¤_x0003_l¥î¿¦;_x0006_À-õ*À_x001E_¶¯³/|_x000D_@_x000D_dþ¸`A_x001C_ÀpM¥ã³$À_x000F_U_x0010_Oq#@ìGc©_x0006__x0007_R_x0012_7@_x0013__x0018_÷!CJ_x0005_@_x001C_ð_x000F_þýYÉ¿º%ÊKe_x0003_ÀÊ´ªÍá)À.f_x0018_ú_x0014__x000F_ÀuN_x0005_GÒ$À ¾»í®¯+À_x0015_ü@Âm"_x0012_ÀaEYµq%À|ìNÙ8÷!@9f]è_x0001_×î?_x001C_Þí_x001C_ìd @ÛÜÌ0åÌ_x000B_À;_x0008_º_x0003_*À d´.G+@iAS|ü,À¨z_x0008_V¥8E@²åáóÚ_x000E_ÀßÎ_ÍÞËù?¦}I³A&lt;_x0004_À¹_x000B_r©æ_x0004__x0007_À³á_x0017__x000F_¿_x001B_@ÂÃ%_x001D_ö?_x0010__x000B_1_¡q_x0014_ÀSQÓ_x001F_?ù+@¦-½[_x0006__x0005_+@H_x000E__x0002__x0013_ÀxA_x0017_Hßf$ÀÔYAð¼1ÀÑjÝq_x001E_Àzy¤ë_x0003_-_x001D_@_x0003__x0006_Pç04ì_x000F__x001D_ÀâîÖ¿^ÿrï[_x0004_@U¬_x000E_­_x001E__x001C_!À4@»ÁÏ$À_x000C_å_x0008_&amp;¬_x0019_À¦_x0008_u{&amp;_x000B_@~¼ ÿA_#À_x0008_Ö%ÍÁô_x0017_@®_x0016_Ø_x0002_þ	À_x0005_B_x0017_xX_x001D_À;ùÌgóÕò¿9:×_x0003_?4_x0015_@UaAZF®"@_x0002__x0005_³&gt;Àð¿6õH_x0018_Ú!@Î_x0007_Ì]_x001E_ÀM^¿Z_x000C_â"@´:ÝWûç?$~ó_x0007_BÑ_x0017_@îs²ÜK¤_x001D_@`ç/«pÿ?(× 6c4@YAÃQ'À2&amp; _x000E_ØÞ_x0001_@û-+'O_x0017_@_x000F__x0016_¡ú_x001A_@È\:ÿÓW"@X&lt;G\ól+@"¦²¶	_x0015_ÀÞWmh_x001A_#Àß^_x0010_Ö_x0001__x0002_côù?ÇPnú6ÀDý8-^7ÀRvG_x0011_c(À_x0010_$Ñ_x001B_¿_x001F_@8MÃM4@ýÌY=à!@QZ¹cì_x001F_ÀtÝøÂ&gt;I	À7ó2[Ë$@_x0016_ÛK~_x0003_æ¿.n&gt;O=@_x001A_Ã._x001F_!¨_x0016_À°z^hë_x0001_,À¦©_x000B_¶_x0005_À¸©}V|Å_x0017_À`_x0007_·ú)_x000B__x001B_À¿¯q´_x0001__x0005_þ?¹`1Ë"ÀYFºLL»_x0006_ÀæPXåô!_x0010_ÀÏò¨.ÍJ_x0013_Ày_x0012_Þ_x0003_*%@3_x0015_ÒgÌÎ*@CT_x0011_e¶_x0004_@×_x0001_fM$@&amp;Ú_x001A_ñ"v_x0018_À_x000C_gz_x0012_¤1ÀgÞä_x000F_Àõ-ää53@ Û¼Âà_x0004_ÀÃæEÏõj_x0013_À_x0003__x0007_ñMÜ´/Û0ÀîÚÎ_x0006_-À_x0004__x0019_4_x000E_y_x0001_"@`bU¹"Àhù¿ _x001E_ÀE_x001C__x0011_Q]6@&gt;¬_x000B_)%À®_x0013_%_x0008__x001C__x0007_À)UðT_x001F_ü¿°(@Ú_x0016_Ào½¥~2_x0002__x0010_Ày]*·NI_x0018_ÀOÁ¥_x000B_bó?A¥Ï&lt;Ì+ÀÓ_x0007_&lt;Gdp!ÀH_x0013_/M:!À¸Ì)¨W`,@Ê1{lË_x001B_@&amp;o§	7_x0017_@L_x0016_ñô!@ä¢_x0016_rù @8¿!6ª"@_x001F_wòéT @Öí|	 ¸_x000F_@bqÌ/å_x0018__x0005_@\Iq+41ñ?)îÁ_x001D_Ê_x0011__x0007_@a9Ý3T¿?ðke÷ë¤_x0014_Àà^!~-ñ?_x0014_:Ï.Ç_x0018_@Ïó_x000E__x0015__x0001__x0005_.ä_x0014_@_x0001_f¤ÅÚ'@Fuí¸_x0015_¿ ÀâÎá"Ú$_x0001_ÀeïÉfWÚâ?©ËÙéJ_)À_x0016_\ô_PÆ_x0013_À]uÍÔz_x0010_@_x0006_ùÞ_x001A_A±!@°½ku'Q&amp;Àg-Ýv_x0004__x0014_ÀÂ7_x0006__x0004_A!À¹Ì_x0013__x0003_&amp;ÀìðNR!#@%!¼440ÀúrOæÀ$À|_x0005_t!_x0015_ÀðçR_x0008_ú+ÀÁxö_x0006_R_x0002_6@ên¥å _x0012_@,èr¾¶#@)_x000F_²_x0019_"5À³så¯ñ?*UÃhÀ_x0018_@P³ÀÑ¿_x0014_í¿&gt;_x0019_óM×¾¿Â_x0012_N¨+@P_x0014_¹J_x001B_ø¿&amp;_x0019_ÓP_x0007__x0019_6@&amp;®¨¯]°'@Gþ¼·=2@ÿVÄE_x001E_ @_x0007__x0008_E@ÙÀ]ï?[@ga~ñû?Ù!øò_x0017__x0008_6Àào»ú_x0005_êþ¿:_x000F_R^_x0010_Àt|^_x000F_î¿h_x0005_	ç?fzg_x001F_ÁD&lt;@^lôEôÊ_x001A_ÀîMI,Ö×Ö?PiÄîS{%@RÃ_x0006__x001B_k_x0015_@°²_x0015_'÷?»ºåé_x0006_À_x0004_mie¦åî¿e/VªoÞ_x0013_@Å©èxz6À7|H_x001A_À_x0006_çÅS(Àº_x0003_ð'_x001B_À®å_x0003_Ù_x0007_À&lt;_x0019_o!_x0005__x0007_ÀïI09y{_x001D_À&amp;_x0018__x0016_3822@r²^«_x0001_É!@úÓ-ÌøZ_x0013_Àû(Þ	i_x0011_À3_x0002_zóõ_x001B_@ü-R_x0014_Ü¹*@r_x0014__x001A_j¤ñ&amp;@ _x0012_×½öä @÷Gõ_x0003__x0007_UÕ_x0010_@S&amp;oØAÒ_x0002_À_x000B_=42$@¦Ì_x001F__x0006_ò_x001D_@® ^¶_x000C__x0015_%@´¡p£_x0004_À¡hÿ¿§7A_ÛõÇ¿&amp;{S_x0019__x0005__x0018_Àö³²Êp_x0018_@Ýeã_x000C_²ÿ¿ø[_x000E_²V»!À_x0007_4Ï0P(@áoM#`D_x0006_@Ò*¦ËÅé%ÀÊ#_x0006_ @» ÅÏk	À=vÒ=Ç(@òOpÉ_x0002__x001C_@T.s·ëÁ?_x0018_~4í3Àáº·£íì¿¿aÍãy!ÀU¥Ítù_x0006_â¿Üµ_x0007_(J(À_x0007_å_x000B_Æi¿!@ok&lt;_x0006_.Ê&amp;À_x000E_ók_x0014_²_x0001_@E3[?È_x0005_Àß.@.._x0018_Ñ?d__x0004_pv_x001A_À^ø¼Ë.@_x0004__x0005_îN;së_x0002_@¦øqÞös_x001B_@ûBZ´í:_x0013_ÀÐ*ý6ìp_x001F_@^¿H_x0007__x0013__x000C_@Õ_x0014__x000E_ç/@h²ý_x001A_ï_x001B_Àþ9¯÷?øOÀ!zï.Àxü'(6Ý&amp;@ô,Ñ`E_x0017_À&gt;®«ÕÞ_x0018_@û;ÇÈ_x0003__x001A_ÀËå]gÍÓ?^S_x0013_1;ô_x0001_@_x0001_¨æl)À_x0006_Z_x001F__='@2~®ÝÊõ_x0006_À_x001D_ùnj-ì?èz`Å^û-À¢ÅñÑg_x001E_ÀÊXnQÙ¿.í;Æ9__x001B_@ª Ìæ#@h&amp;LÄ¡b_x001E_ÀÏ)_x0016_Dü_x001F_ÀR2`¡[H_x0003_À_x0008_¨¦_x0018_1@ÞÈè,¿&amp;Àg_x0001_oYð_x0010_ÀÂ)~õQ_x001B_À^®_x0018__x0004__x0005__x0005_ @v_x0018__´_x0014_@_x0002_á&lt;óÖç'À¢õô_x0006_@XäQê0Â?±-yàOå_x000F_@éüW_x001F_u_x0013_@Âìe	Áü?Ø_x0018___x000D_­_x0015_@	S_x0014_ßú À*ûòÆ=5ÀgLw_x001D_x_x001F_@EÂ[ÆA/@Ù_x0015_7_x0003_)_x0015_@õi9'-á¿L`¶O#@æcLÆ»s!À&lt;ò&lt;8Iþ?_x001E__x0016_ì_x000D_æ?;	°uö¿Z¦Jó+À__x0005__x0006_EÕ_x0017_@¼ý#í ±%À®Û±p©Á-À·ØZKå_x0001_@/©ùíÝ-@_x000D_êå_x0004_lP%ÀG_ïõÁ+'ÀMLà·#Ó.À&lt;D_x0018_Às_x0018_å?Î2_x001D_7_x0012_À)­%C? @_x0001__x0006_? ¬Ì}4@Ò_x0017_âÞê_x0005_À³B/-cð¿_x0017__x000C_HyÐ?K'ô_x0005_*@?¿zû_x0015_@_x001A_EhË6_x0002_ù?[_x0001_ÉÒÌ1@§äS}*ÀT=ýðáH_x001F_Àl¼´_x000D_@ö_x000C_O:_x0011_"À²@_x001E__x0001_~É_x0012_ÀÚuB]ë_x0018_5@ô(y_x0003_@å%ü¤¢_x001E_À¸Ý_x0018_&lt;·l_x0001_@ô;jùm_x001B_@v¤£c´_x000D_À]=Ô[2 @Ä_x001F_Ö\ê£/Ài¥Fpþ?Íu$&gt;¼_x0012_À_x000F__x000C_w¼0_x001B_@ðüw¹:Õ.Àûx_x0001_2_x0012_f"@¢\§¨É¿_x0018_À^ù_x000B_ýÃ/ÀÓ@ÅÝ_x001F_%ÀJ_x0005_*	Ç=AÀ·Ü_x0004_À_x0004_ñ_x001B__x0004__x0007_,_x000F_@è×_î:+@Ï|ìß_L_x001E_Àõ_x0011_ß.&amp;Ài_x0006_S~lØ_x0005_@òJ÷_x001E_Jû?V_x001C_$Å¯(@_x001A_÷_x0001_©æ_x0016_@Èc¢æöK À_x0017_W¶&lt;Ðu"ÀØ_x0005_bZ¿è À!¤_x0005__x0013_'À´PM¶°¼È?_x0019_Z_x0003_í"@EZgEÐ¿_x0015_@Ì«Ì'T#@Êæ_x0006_°_x000E__x001C_ÀHmÆ©_x0019_t(Àtt_x001F_»_x0002__x0016_ÀGã±èé_x001B_À¥E¶ù¬"ÀbI_x0012_a:/@Y,/ÀåÆxePb0@Ð±î»M}	ÀvÐ?ú_x0005_@:a_x000E_Q_x001F_°_x0004_@°M'¾_x0010_¿ô¿Þ_x000C_ÒWº-À_x0001_ÉYæ#@#o_¨ê_x0015_@×ÄN_x000D_@_x0001__x0003_`_x0002_ß¦C¼$ÀÚ¼B³ûÀ_x000F_@ra­Ç_x0016__x0011_(Àn-_x0017_«_x0019_ý'À_x001F_^n_x001C_!!ÀÜê_x0008_ÊÌþ%@_x001A_ÀEO_x0001_ù¿LÇfáæÝ?E&gt;B_x0011_@ÈxþÙ²ß9À8V$_x0001_7u3@{x[ýá0À´³¾¯._x0006_@_x0018_Åª£&gt;$Àîuo_x0014_@JÙ¹éÊ1À_áà¤_x0012_¶_x001F_@XÉÃ_x0005_ã?VÜcØò3_x0008_@1)Z_x000C__x000F_ "ÀÆUýjîÒ3À]_x001E_©Ørè_x0014_@4º_x000E__x0017_Ê_x0012_@ÜÜ×i%ÕÐ?¶_x000D_Öh;_x0008_À;æ_x0016_á¥þ_x000E_À_x0016_Õ¥%Ôà_x0016_@ïâÃsñ_x0001__x0019_Àõ;èà2õ?5 ¸qm_x0017_ÀB_x001B_+{_x0001_Ap¿[ØÁ_x0001__x0003_r	_x001B_@4&amp;Y+ô?7O{]êÒ*@B?II&lt;Æ_x0007_ÀÀ*q_x000D__x000C_¦4ÀÞå9_x000F_8_x000D_Àdäÿ_x001D_&amp;ª!@AOéç^"@ÈN_x001D_¦w!@Ã_x0014_Y+k_x0012_@_x0007_W.´ t_x001D_@Ö_x0003_dö\_x0005_@_x0019_p¡­H_x0007_À¾ÍMÖ_x000C__x001F_À$¸´}Àì1@Y1*Iþ@ ÀzOG_x001B_æw_x0015_@_x0002_¨Ñ7&gt;ÿí¿l5r\Ø	@ÝLb_x0011_¢¾_x0011_@i³ðú@ø?f\áP0 @IÃ	·ö1@:zü_x0017_ï(@oËG_x0008_y?'À¤_x000C_YÎ®ýÄ¿_x000F__x0013_c#L_x001B_Àù&amp;xfÂ_x0017_@.×7_x001C_7R_x0015_ÀàÕ¯£Ë#@_x0001_AÌÐ?À_x0012_Õ_x000D_¬Å_x0005_*@_x0001__x0007_ôÓd'É-3À®ùÕØ´ù_x0013_@5_x0004_zP,À_x0019_Aq|×_x0006_ò?_x000B_¨t¬Ì_x0019_À£'Gb!5&amp;Àb+2µô)@m-ÐCc%@)è¤-_x0011_*@áÜï_x0005_ö_x0016_ÀÃ×Å¯¬ð_x0013_ÀFÔ_x001D_Ë @f\rèì»%@%_x001A__x001C__x0012_%Ö%ÀÃ%"è _x0018_Àá.Ë°_x0016_@¿_x000D_³cþ4_x0001_ÀXG_x001C_1^æ!ÀUìØÜ&gt;_x001C_ÀÚß_x001E_;"À_x0010_µËÃ_x0008_@êë_x000C__x0011_@N_x0008_À^_ÖË_x0003__x000C_ÀüsæÅhR7@^¬ãYîª0@-(AøóÅ_x001C_À¸_x0002_AZ»'!@øæ_x0015__x001C_Z*ÀÄRT¸ä_x0014_@ìÖ_x000E_	R&lt;þ?3_x0006_å[ûþ_x0017_@äêiè_x0001__x0002_fí_x0007_@^ÊcS_x000F_a_x0019_@ªÚ}ES_x001D_@$Ú·-ø-Àñ®dVn_x0016_ÀjÑf!Ò4Àô®_x0014__x000F_z&lt;!@´	ëÄÜf_x0017_@Ò_x0002_vª±Ì!@hN§è^_x0002_@ü_x0011_H)_x001C__x001B_@'P¤Þ#À_x001E_h©çm_x0006_@øKÂÌ_x000D_Æ_x0010_À²	»_x0002__x0007_@Dc_x0018_&lt;_x001B_Àn9¾8*ÀîçqcE_x0011_@«Cr¦8_x001F_À¶Ùyaæ5Àêb5,:ñ?_x0002_,¾Ûv_x001D_@_x0005_±äòÙ$@Ò_x0002_ç¼*@_x0011_N_x0015_k1À¢ô_x0004_ª_x001D_@ÐS@íY_x0015_@ë­gn+@@ÆrH3(À_x001D_Ì_x0012_õO¬_x001D_@{;oèð	0ÀµF¬Vo_x0008_@_x0003__x0007_¨TWý_x0001_+@ÁÙq_x001F_Ò×2@«´Ð_x0005_«û¿eT¼º_x001A_À_x0004_¿Ìy6Y'À»ÝýI×_x0013_ÀÎ(_x0016_Á_x0003_m!@´@ê³-@©Ò_x000C_DÎ,@ø_x000E__x001E_x$w+@#?pCié_x0003_ÀD{_x000C_;¦_x0001_À*a_x0019_Âí_x0015_@0é40©-(À°_x000B_\_x0001_&lt;&amp;(ÀaèJ_x000D__5@õ¡Ë8_x0012__x0001_$À2t­?H"À¨ï~ý%_x0004_À´³ú_x000D__x0006_@9"i&lt;·4è¿uÔOm5_x0013_@&lt;)_x001B_Ãq_x0016_À{ô§_x000B_1N_x001C_@_x001F_ùEÃ_x0010_L¿ò?/Ò_x0016_Uâ?$«ÑzÁ¾_x0002_À³&gt;_x0001_}i¢%ÀBc´Py4Àl\Ñ9Å&gt;@¹_x0003_W_x0018_[i_x001B_Àº¯Á_x0001__x0002_²_x0017_@á6e_6Ü¿uØÃ¼º+@½#!P»)@n®Q_x001C_ìªú?a²®5j_x0018_@í¡_x001A__x000E_)@ß4_x000C_:nì"À_x000C_¯Ûß _x000D_@l·¯Éï¿&gt;Á\«_x001C_@*A/±ß.@­*p!g_x0014_@ÒÞ_x000F_¤?#ÀÝ_x000C_\P©(@=®_x0006_Ïhð?üªr }_x001A_@+iui_x0001_ä¿çäÔ`¼d_x0005_@WrQÛ_x0004_D_x0007_@ó_x0005_Ü_x0019_Ô¿PÿÖ_x000B_,ý¿¼Àÿ-_x0010_µ_x0002_À$·_x001B_GU¡ À_x0005_!¦÷6!ÀïBD¾_x0005__x000E_Àba Ð{_x0005_@_x0004__x0019__§5_Ë¿®]NúI_x0008_À_x0007_t_x001B__x000B__x0006__x0002_@&lt;ºdhý¿2kÖd&lt;µ À_x0003__x0005_,ê"Q_x001C_À¡§Ö[ë_x0017_ÀÒÜrÜ²_x0016_À&gt;AYQ¬+À×Wl|q_x000B_@ÆGó_x000E__x001B_p_x0010_À_x001A_Û9¬©ù?úcH±_x0002__x0005__x0012_@_x001E_h­ _x000F_ÀØ|_x000C_`òÕ_x0015_À¯$½æÕ_x0012_ÀÕÃ_x001C_¥4-À}8Z½ë´_x0010_À:rÔqíÇù¿HÈ/x)@Ó&amp; ¸Q"_x001A_À_x0012_áLó_x001C__x0006_Àj_x001A_Â_x0008_bw_x0011_@&lt;³úÚü:4À_x0017_ÁA¤"À_x000F_z!ñ0@0EÙZ_x0001__x0016_@;®·_x0004_42À6È¡_x001F_ _x000C_*ÀÈÆdá'_x000C_)@tû_x001D_¯PYô?¯$¤Üçø?òØöõVì_x001F_@øH]&amp;ÀmÑºeq¤_x0018_@_x001A__x0008_JÀ3_x001E_@v×"_x0001__x0003_+_6À+ã v_x0004__x0015_À+N_x0007_5_x0001_%ÀvÈ«ôâ&amp;@ÎÔ[®_x001F_/ß¿9ÃÐx_x000B__x001A_À¤Õº &lt;E*@´ò_x0003_,q @_x000E_µN_x000D_i_x0014_À¡À7³ú# @Ó³p0_x0003_1Àz7_x0001_z1_x000B_$À+òã9_x0008_º_x001B_À}rüß§å¿¸%_x0003_njRÅ¿_x0016_ýz_¡¢#ÀÕ Óç_x001D_ë(À&gt;ëñ_x0006_~à_x001B_@,ÐÀ:º_x001F_Á?6_x001B__x000D_ _x0008_#@×ßRF^_x0016_À`¥)U Àt½÷íi_x0007_1ÀÔ\·Vo_x0015_ÀÁ®|_x001C_H6_x0011_ÀB/©P{Ü+@ª0_x001D_y-_x0012_@ÛôØEò?*gRý@@;ÀÉª_x001D_´¿¦÷¿_x0006_J_x0002_.­_x0001_@ö$ÅÆÔË'@_x0003__x0005_²52_x000B_	ñ¿tù_x0003_KÛ_x001C_	À,_x0015__x000C_ìÏY!Àèô|çLÃ'ÀóK Ûuàó?÷óò!@ý¢²_x0019_W6!@¬_x0004_7_x0015_Ã·_x0001_À±ÑH|×¿\wÛmzÔ_x001E_@Æz­j+_x001C_@ùþÂ§-@_x0007_h©íd_x001C_À_x0002_ú=®"Öñ¿ÜY_x0011_É_x0018_3@¢CjH_x0017_@þ_x001E_?=_x000F_Øú?_X.§,_x0001_@7,¨ý	_x001E_@½_x000C_m¹¶rô¿äßÐ)Æ%5@\¬áO_x0005_À f=Ð_x0005_Ý¿ÈÜ&amp;2_x0011_@D¢&lt;7_x001C_À_x0003_nºq&gt;P_x0008_ÀÒw¦IÁô?ûi%®_x000C_À_x000C_0ºÄÒlû¿¶|(]÷Ä?_x0015_{UÎÚ&lt;ÀêÍO«_x0004__x0007_LÐ2@F§ÑJ_x0017_À÷¼*K_x0007_1@_x001D_Úeò_x0017_Ï_x0014_À._x0001_%X_x0019_Q.@®Y	e!O_x0010_ÀüÆ`ø&gt;3_x0014_@s³È$_x0010__x0005_ÀxÂ§_x0002_@Þ_x000D_i,é_x000F_@ö]Í´0A$@_x001D__x000B_3R1±_x0013_À§jë_x0014_Cö?$¶®"9â_x001E_@ô_x0015_ýù¶_x001B_@Á_x0008_"sU_x0003_@¨¼)ñ2ç¿zØ\$@Abôw_x0004__x001A_Àq÷ÇRµ*À½5&gt;_x0012_Ê©!Àeåú_x0012_Aù_x0001_ÀèÞ_x0006_2ä_x0010_Às@ÿ I/ÀÌç_x0018_qRä-ÀHÞsÚ ÀÈÍ½)[_x001B_@°q&gt;µ8_x000C_(@pÈ¨Nßí_x0005_@à\à0_x000B_Î_x001D_@2eÛÞB.@¤È_x000F__x000F_Ù¿_x0005__x000B_qÆNb§0÷?É_x0010_Ü\4±_x0006_ÀÐñ|*¼1@¬_x0013_ü2	Ø_x0018_Àþ+óGb!À¾Èfe_x0005_=_x0012_@úÐÖ&lt;1 _x0006_À9ð_x0006_I-2À0Zãô¯_x0014_4@0¯_x000E_+ºx(@}ÃRK¸_x0010_#ÀÌ"¡e_x0012_@ôÌ_x000D__x0017_Ã.À*ï|£2)@²NH#_x001E__x001A_@ÑÒj$:BÔ?¼ßéB*@!@_x001E_E·ô9â¿®~1qÿ_x0015_À3ÒKÏ,À`ø_x0004_ØU_x0015_Àv÷ñj_x0007__x0001_À¦_x000B_rYô¿lz_x001E_³.-ÀWà^y­{_x0013_À©_x000F_³ç¡_x0003_Àe_vf[_'@_x001E_j_x0008__x001F_N1@_x0002_«Óö_x0019__x0010_ÀÌ%_x0007_C,5À·&lt;Ã_x0005_*@¹8n_x0001__x0004_«!À«ÑPéd9@mcn)vì6ÀÛ_x0015_*_x000D_¶l"@~_x001D_&gt;_x0018__x0007_4_x000C_Àç;vÉ5@a­ï8½+ÀCNíÆ.ró?5XQÄ_x001C_'3ÀzEK=ÊÖ_x0008_ÀÙ^_x0015_Wø,@®o7ê$À_x001D_2Nýþ!&amp;ÀKóèÛ_x000E_À¾Í_x001B_=T_x0006_À-_x0012_¥&amp;&amp;Àù`_x0002_*Ý4ø¿9iîiér&amp;À5]9_x0002_9_x001F_@:&lt;Þb_x001B__x0003__x0017_@_x000B_Ïú"àÂ?îÑô¿ºò_x0014_@_x0002_å_x001C_Æ&amp;Tè¿kÊ_x0005_úÖº!@²àÈL'@_x0018_Ô2¿¬åþ?_x001A_¶ä_x0010__x0012_Ã&amp;@/_x001A_!4÷Í(À_x0014_j_x0015_F_x000C_51Àëpel_x000C__x0013_@_x0004__x001A_Hõ¶Wû?Iêw\áªõ¿_x0005__x000B__x000C_ï_x000D_à_x000B_Àj_x0006_]Ü)/	À­ppË´Y_x0001_@M_x0004_£Ø_x000D_:_x000E_À&amp;_x001B_Æ&amp;¼í	@¥_x000E_ù{J´5@´[\ä0m,Àn£h$@EÄKÈK,_x0014_ÀÓç; 2_x0015_ÀtBÉy_x0006_À^_x0013_8{¾Tõ¿nºÖeè_x0006_@_x0002_·o|_x0002__x0003_%ÀzïBã!Àq_x0001_´_x0005_`Ý'À¥ñûç4Àðå.(?!ÀY­_x001D_Ý"ïñ¿È]/îü¿h_x0004_ws_x0007_Û?}Ã?KD}Ü¿¶ú=$nÞ"À¶×LZ_x0008_@Åmí~&lt;_x0002__x0007_À¦èÜ_x0017__x0018_Y_x0013_@«Þmh_x0014_@cdq_x000B_¦ò?®_x0007_umJD1@c_x0010_V_x0004_70À]¬J2z#Àã1âl_x0001__x0005_NÐ_x000D_@J¶1=-À_x0008_Ll¯:sø?ÂmªúY­-@Ð±{ôE¾,ÀZô13Á_x001E_@é_x0002__x0016_?ë%ÀK-`áã¢%@6y_x000D_Ë6_x000B_@²záê_x001C_ÀfÃû¹T6_x001B_@ X ,×ä_x0010_ÀQ_x001C_Êì?Å¶_x000F_7Bó_x001F_À1¹â_x0002__x001B_ÀiW_x000D_î{2ù?ôg¯%rÜ_x001B_@Üj_x000F__x0004_^1@7¢öÐ´_x001C_À¯«OaÅÆ&amp;@BÒ_x0013_x="À\y¹ÁËL_x0012_@À\ÞS_x0001_2+@&lt;z_x000F__x0003_õ?eäxK£P0À3DógðÌ0À½_x000C__x0007__x001B_/_x001D_À_x0008_ÁÙ` _x0012_@_x001A_	gÓfþ?*ñJÒî#ÀIìó¦&amp;À×¥{_x000E_À_x0001__x0002_×"¯_x001A_ÇÄ)@ó=5ÃÕtø¿ÙûG._x0001_À]_x001A_Yw 2ÀÄ0àiÀÜ8@Î_x0007_­ö-@Ðkã¦_x0016_#@_x0001_sôQî_x0003_ÀK×õ_x0006_7À¤á°_x0015_ì_x001E_Àß_x000F_À+À0¼¯ÇØî!À	P.&lt;§^ý?Ç|	%c®_x0012_@!bj_x0005_´_x0010_@þôÝt|z À@âoA_x0014_ @Ãj!ÀQß@'$J_x000C_@°?»Ib¡_x000D_Àa"äHàÃ_x0014_@·*&amp;Hã*@_ÄZ_x000E_vi_x000B_À§£»0_x0001_-@ 0»ü#1@T_x0008_S;_x001F_ñ¿Ã_x0016_`ßü_x001E_À¶"[_x0002_Þú×¿^_x000B_)_x0014_@(õ_x0004_0e&amp;@è¤_x0018_Q(È4@úßZp_x0003__x0004_C5@o_x000F_é 2f"@üõ="À¦ý­í_x000D_@jJ_x0004_¸,/ÀÜ´q_x0001__x000C_Å_x001C_@_x0003_¾qC¢½_x0011_ÀJÈ~5ò_x0018_ÀÈé_x001F_F­_x0018_À¨²äi(à¿@±ãK_x001F_ÀG&amp;Bé3@VÎ8/-ä.ÀË¬ÛS_x001A_^(ÀBx[ßsÆ#@)­B3Ù_x0002_ÀÐ³¸'Òq6@ö_x0005_Hý_x000F__x0001_@ï÷ïsqú¿ÀCd½J\'ÀX¾_x0017_(8ù¿_x0002_zø¤_x0011_ÀÁ{trõÅ¿©ëeßÏþ_x001B_ÀpRf6²H_x0001_À´½9_x000F_3@1@;eùH§O @9²©¯b_x0015_ÀJÎ_x0013_T'(À__x001C_`O¥1@K!ÿ¹A4@Ý'VÏ^_x0017__x000F_À_x0001__x0008_åXª·§â?§Ý6/³#@ã®W6_x0005_Q_x0015_@_x000D_µïâ0_x0006_'À:1_x0007_z_x0016_	@tÕ_½$a_x0001_ÀØMkf«_x0019_@D_x0003__x001F_xêÛ-À_x000B_F¹£ý·_x000E_@{¥z¿Á³ê?hÆ,ù_x0002_.ÀWð_x0014_º_x0012_~_x0011_ÀAµC]__x001C_@¬Ã&gt;Ùá_x001E_õ¿ì_x0016_Dþ\#_x001F_À¸_x0012_{¥×_x0005_Û?ÒÓOEÊ9_x0015_Àë_x0002_¿_x001E_@&lt; sÑÓ_x0014_Àx_x000C_µÜû?ÿ_x0004__x000F_Â_x0016__x0008_@pz_x0013_òÌ¸_x0002_ÀHØ_x000C_Á£&amp;@u_x000C_'VQ_x001E_ÿ?&amp;ôíD¶g_x001C_@Þ¿(}ª_x001B_)@&amp;D|+@*_x0012_Õ|ë_x0013_ÀÕ»!³)_x0012_@Òàuã&gt;ú?Í_x0019_ì1m_x0010_ÀzW_x0001__x0004_ß0@.A¨Ý_x0001_sñ¿4 +»_x0003_ª_x0013_@_x001C_!eÒU©1À69c:Þ_x0008_@°¢Æ_x0002_¡Ë)@5D-V ·_x001D_À3×7_x0008_é?O¦opþ_x001B_À&lt;_x0007_Â²Ö¿(À`~ýUd1@HÀ0lê_x0019_Àaû¤%Íå¿_x0001_óå$×è_x0010_@ì'Í§/_x0005_ÀsM_x0002_S_x0016_@üÒ3ln,À·b}_x0013_]R_x0011_À)ö¼_x000E_4À5gV&lt;/@¨§zÍ/_x0001_@í³J"ËY#@E.ÛÍÌÉ_x0005_@Áã)Â&gt;*ÀÍÜ !@°Ad0`Iç¿_x000D_ðúVáÑñ?_x000B_;A	_x0014_/@PI_x0013__x000D_C_x0018_À$"Ûð:&amp;À_x0013_ãiõ_x001A_ø#@vÑfô£0À_x0007__x0008_ëq_x001A_Ékß?'5+_x001E_ñ_x001E_@r_x0001_o1_x000F_@Q_x0004__x0014_W³'Àf³à%ôÁû¿Æ_x0010_Ý0O_x0019_@ç/ÉÃæý_x0010_À&gt;úÚFÃ,ÀÅ³yÎ_x0018_ã¿Ë}´×Ø)À øô_x0016__x0013_@»Ùùà±_x0014_Àl³Í(ûG_x0014_ÀòKûÔü?]ôÉrN_x0002_@ÿð»0À×ëGNC_x0017_@&amp;8oåQ_x0003_ð¿ÕÐÀÞâo_x000B_@íxR_x0005_&lt;_x0017_@;&amp;wÎLG0@ËfÈÊ(:-@+W­­_x0003_@l'_x001F_bO©%@«gÿâ_x0018_@µÞêB_x0016__x001C_ÀiÜ/ØI*ÀZì)_x0012_(¥_x0019_@ïlUtÑ_x0015_û?&lt;Ü_x0007_®_x001C_À:¿û{m¤_x001D_Àp»_x0006_Y_x0003__x0006_M_x0002__x0005_@hHC¤_x0004__x0010_@_x0005_õ²ä%@Ò§æo$À$×,æö&amp;@$³Mtl	_x000C_ÀdFèOÛ_x0016_@o_·A8ÀÈqî_x0016_Wh#ÀJufÿaÖ¿_x0018_x:¤É¨_x000B_@­"­r½æ¿¤¼Å~=*@_x0012_&lt;uB¦#@_x000E_Gõè_x0001_@0.lÅ4¯_x0014_@Ù7ù×14Àñâj_x0012_ÇÔ?_x001F__x001B__x001A_º_x001F__x001D_ÀýÀ«GVã_x0014_À×ehûé)@Þ_x0010_%éô?	ï¤Xß_x000B_@dÄé1_x0008_ ÀûËq:_x0001_@È¸_x0012__x0001_(Ó-ÀÀV,GÚ_x001A__x0012_ÀF&gt;Ü?/@í¼åÇ_x000C_2ÀÊÓ¦_x000E_s0@Æà5'Ï)Àª2¨j_x0001_@_x0001__x0003_X!Üx|_x001E_ÀÇÿõL__x000B_Àº_x0011__x0018__x000D_ú¿á9_x000B_Æ_x0006_À¥_x000C__x000E_BÒ_x001E_ÀßJ1×_x000D__x0015_À M¥£;_x001A_@r_x000F_§O_x0008_Nø¿4"_x0015_1Í~_x0007_À°9»e¤{_x0013_@çÈ{_x000E_6'ÀZ_x001B_«bØ1_x001D_Àô­jüä#À¾_x0014_nÃ)ÀÌ_x000E__x001C_ëÞþ¿bXAJ_x0015_u_x0016_@_x001E_É*Í_x0012_@3=#JÃ_x0014_À_x0005_Éc.1ñ_x001D_À'æí_x0003_¼#@Ý©ÏïY¡_x001E_@_¡ví\-ð¿¬`(Ã_x0016_À¶¨P_x0005_66õ¿'KÔÕ Ñ¿àrq_x0002_%q_x001E_À#^_x000E_©fd_x0011_Àz_x0011_ôÃ~S1@:!hâ_x0002_F*À@wÌúú5À}yx$º À¶å×_x0003__x0006_^_x0014_@`¤{_x000C__x0012_).@æÃ~Âw´'@Ä°)üÀ ÀvQ;nªø¿¼=_x0001_uÄ2@9Â(¹óì0À_x0018_}x_x000C_}³	ÀwL¡b_x0004_	@¶_x0015_@&gt;îó)À¶¡³K5k!@^%¾_x001A_é_x0011_À\jë¯´_x0016_@Ðm_x001A_Á5)@~°_x000C_O_x0005_@w®Jê(ÀTÑì1X__x0013_@7£_x·P$Àðõ-u®î?¤_x0008_/Z("@L0*LN0@I_x0018_7ôjZ_x0003_ÀWÅÞTc_x0002_À¶©ß±ç)À¶Üsc-@_x0018_½R_x0015__x000C_$)@_x000D__x001B_Gû&amp;À_x0012_àÏÌç7ÀoÜ_x0001_2ÿ_x0007_Ô?©_x0019_^fcx_x001B_Àx_x0007_ZÂ9'À,£#éÞ5@_x0001__x0002_Æ2lÍQÛ1À_x0012__x0006__x0002_ÒÔ_x0002_@rÙÐ_x0003_é+_x0010_À_x0004_ÕwYS_x0006_Ó?ïÕB_x0010_#C'@-DâVÍ_x001C_ÀêSÀ/(_x000B__x0010_À¼ÊU|ëÌ2@WL¹_x0006_õ¿wh_x0014_åEÍ_x001C_@£¢Nëå?ph_x0019_9k¾_x001E_À¼älò²[&amp;@2ÕM_x0003_ÀfwÑ#Ó_x001D_@D?Àäp_x000F_Ø?_x0012_z×¬ç4@_x0013_ÿ_x001D_ÅSÌ¿_x0006_r£ÃÛ/@ãpAÝY/ÀpIkÙË_x000B_@__x0002__x0004_ñ(_x000D_"À/V_x0019_!z_x001F_@÷äÿÖÿ_x0018_@ÐÛænÿ¿2ß0,-7	ÀqÞ¹_x0014__x000F_@å¿N_~ò/_x0017_ÀÙ_x0010_íþÜ±_x0019_À4Ì_x001E_Ûï¿èÉ²f*ÀHC_x0006_K_x0006__x000D_Ô_x0018_@¥Ï²_x000B_!ü1ÀÍÎÞ_x0001_í²¿)ú}þ°_x001B_Àq[þDàÙ'ÀîGÎE0·3Àªf-²Ý_x001A_÷¿¸­M	ÿô_x001C_À)Ë_x0003_ä&amp;[_x0011_À_x001A__x0016__x0004__x001F_()Àò_x0014_öÆI#@ú@Azåv_x0002_Àgm+JëÒ¿#Ç¿ð¿M2À^û$î_x0005_À_x001D_p«yÞ®_x0012_Àl¦4?©0@z5¼Pî_x0007__x000B_À_x001E_Ó´ûu6 À¯S;kðõ?_x0002_E:)x$ÀÌõü÷_x0007_@À$A¾¸ö¿fî{¨r@_x0017_@÷âÎ5ï/À­X¶Ýh¸ì¿+C5wGý_x000C_@_x0008_,_x0011__x001B_3Iá?Jièà¥'À&lt;ò '·"@½{_x0005_V_x0001_ù/@r_x0008_q±w_x0014_À_x0003__x0006_´»&amp;ªÒè_x0017_@_x0015_¿¶3_x001F__x0013_ÀÓ	Æì¹,ÀI«oÂ_x000C_m_x0014_@ÌuÄ_x0001_·_x0013_À4»_x0015_YÒú_x0017_À_x0015_ºéõ_x0008_«û?c!ÏJ&lt;ü?è%Ïm|èù?æ¾´_x000B_Ë_x0004__x0003_@|^	Df%@*§@J_x0018_ÀÌRè½_x0016_À,¸!	)_x001D_+@¢ Äv¬_x0007_ÀZÓí¬,ã¿þ_x0005_ m¤_x0010_À\_x0006_A÷_x001E_ø?K_x000C_²"À4¶_x0008_"ë10@¸_x0010_mãI_x0013_@D8¸Þ_x0005_Á4Àÿ1z_x0019_.V3@_x000C_VGFõ/@½c8©§É_x001E_@ØmK58_x0018_À_x0014_i_x001F_ØfJ @_x0013_B½j_x0008__x0018_ÀjÈ_x0016_._x0010_@öpÏG__x0019_@ß_x001C_ð-tþ_x0002_@öô%R_x0008__x000D_ðÈó?·A½!f_x0001_ÀGÌëB9@p_x001D_äOìò_x001D_@|+î-ªBÔ¿ßãÆªÞî7ÀÖª&amp;öµ_x0001_À²	D_x0004_V_x0015_@¼_òÅ_x000C_ý_x0018_À´K\_x0006_ÇX)ÀV¶&lt;dÑ%ÀÝ¬¬uã _x001E_À";$ú/Ñ!@Û4&lt;_x001F_j2@Ã_x0011_mË=? @gýÝaal_x0006_@|R_x0002_¸´7À®e+@m° ÀcÕßÉãy$Àá_x001F_Ø6V_x001E_ó¿x9ß_x0006_Q½_x001D_Àæ¿¾7_x0005_$Àik_x0003_Iæ/@®ÜÅ¨_x0012_Àø_x0002_$V6 @·ßß£_x0004__x0013_@_x000B_Þõg_x0010__x001A_&amp;@|?@lÿ)@¾6#_x0007__x0015_!@vúéÿZ	+À÷¦Õ_x000E_ÑTà?V±Eèp,@_x0003__x0005_·Ùéª·1ÀÆ_x001D_i_x0018_ï0À&amp;:ô÷lj_x000D_@ó_x000F_#¢n_x0014_ÀÊZ§N_x0013_[_x0012_ÀÌ0Z_x0002_Á1_x0010_Àú_x0013_YÐû¹_x0004_ÀIM¤'ã @Ä.j¾î0@E2fj_x001F_ë¿äy±­_x000D__x0016_@Ü&amp;_x001A_j® -ÀlO_x0010_}_x001F_E_x000C_À54g_x001A_üü_x001B_@±é\_x000F_3ç_x0001_ÀðâÁá_x0016_Å_x0012_ÀfÁ_x0002_lã/Àôñð¦­_x001B_@ÁÉkdRf_x0013_Àì_x0013_á_x0011_À2Fn¹õ\_x0016_@Ó~(üõæ_x0019_@¶a&lt;#±­É?1Ø+7ß_x0011_@¬ôµ°w~ë¿$÷pU*2@l·EB9_x0019_À0[5_x001B_"÷_x0005_@k%n¬6_x0005_0@P!^Gó?eÆÅû}T_x0011_@J C_x0006__x000D_BÝ_x0016_À`_x000D_xªð?ÎÓ­2ÑL#À_x0003_4³X S%@QÊôæ6À&gt;6è°äd#@hý?`W7Ï?B_x0001_ëó&amp;_x0004_@_x001B_]L_x0007_­/Àª_x001F_xÃ}]2ÀµU-_x0007_É0@	(/Y_x0004_@_x001B_jÉ_x0004_Õ_x001F_À«)_x0011_,¶ù_x001F_À&amp;öì_x001C_F(@_x0013_.ï]ò	ÀÊô4q_x0005_$À:S_x0008_?È?®?c_x001D_jOü_x0001_@z¦l_x0002__x000B_/Àé´&gt;*®_x000F_3@'^:@W_x0002_À_x001F_+Tñø^ð?¿_x0003_ò;	¥õ?Úå_x0002__x0002_¥_x0002_ÀB_x0003_o¢~A%À_x0004_ÇÒ_x0019_ümú?_x0017_Þ_x0016_òÚ ù?Ø^}_x001C_ÆMû¿tWÓTv_x0002__x0005_ÀjKnMC/_x000C_@ dB²_x0006__x000F_@_x0002__x0006_[Ê=»_x001A__x001B__x0001_À¡Á½_x0007_q!_x000D_ÀluûúZð4@8_x0005_äGÛb)@_x0014__5úpi'@JßÅT:@pC^&lt;_x0019_@ÆÍ×H_x0007_Û¿Ý+p_x000B_#À_x001F_@6_x001A_³%À¿iåt_x000F_.À¨'Õo Ñ_x0003_@j°äÖµ"_x0014_Àõ¦R.á_x0006_#À§&amp;®ÜËb_x0018_@!_x0018_¬èh*@_x0005_+\Ze!@8Ç°C	ß¿)_x001D__x001E_ôÀÈí¿*»ª&lt;_x0004__x0011__x000D_À_x0017_Î@Ì_x0012_.@×½c¤_x0017_À_x001D_æ_x0002_Gê)À®Ó_x000C__x0017__x000C_F_x001B_ÀuÝ;+_x0011_ÀE_x0014_Eè*_x0007__x001B_ÀÒFËúÖÊ?gC	ºÈ¿®.Ï-_x0008__x0011_À*Úÿ6._x001C_@Àþsc|B @äéÇÜ_x0001__x0003_lé*À·O½Î_x000F_@tè;(A_x000B_/@²_x000D_-_x0012_ß_x0014_@_x0005_&gt;_x000B_·r¼&amp;À]j&lt;,ò_ñ?êQÊU'_x001F_@_x001A_Ò9vì2_x0019_À_x0016_#Ô=@·C_x000D_4G_x001C_ÀòË|±Ý¿ÆþÇ_x0018_*#@3R_x001E_Ï_x001D_À_x0002_(Xé_x0014_ÀäE_x0002_Ýq#4@_x0019_k¿½H¹_x0014_À¹¥_x0001_ï~à_x001B_ÀU»]µ_x0008_@çglirH_x000F_@},B32$À$xûF_x001C_Ö?B[H&lt;Ú¿|ûÎ|_x001A_@|y§_x0004_@_x0016_@qÝ³æ_x0004_À_x0005_*5ªò1Àòx_x0019_²Ì÷#À&amp;_x0016_óÝß!@T8²_x001F_pÒ_x0001_@5,äe @_x0001_Fu¿_x000C_ÀÑå°)	@_x0005__x0007_9pÏøly_x0012_À©x¡Â"ÀsÌ_x000E__x0013__x0014_@Z#jörX4À _x000E_©êí¿_x0016_ç þú_x0008_@~V»_x001D_@±ñoÝ³I!@ð¶DQË!@ÌZz_x0007_Y&amp;À_x0015_ã}r¹æ¿V½rié¿F¦¼_x0012_K6@¼+Ö_x0012_~#'Àê']_x0014__x0011_@¬ÿ_x0004_¿_x0019_ÀÀáÎúsm0À§ç_x0003_÷_x000C__x000B_@_x001E_ÛGï®Ô_x0001_@Wíhóì_x0008__x0003_@ùÜ_x001D__x000E_ü!À_x0012_Jö*(Êò¿(6pêZ*Ý?üá_x0005_§_x0012__x001E__x0010_@øÒ²K¥®_x001C_@Mb^Ö_x0003_À_x000F_/½ø­)@J'ÆIõ0@¥è_x0008_*[·_x0018_@É_x0002_áï_x0006__x001F_À_x0005_`»ÿâ^,@1	:_x0002_	ò¸ç?Z8Ü+H´?;ü¨¯(×&amp;@Ö¦jw¨,_x0003_@¨ðÍY¯_x0017_Ò¿ï=_x0013_1q¸$@¢cø_x001F_@§_x0002_%_x0007_°û¿G&gt;Léëy,@ÆZ_x001E_éÛÛ#À6_x001D_d}s_x0008__x0010_@õ_x000D_9CU_x0013_À_x0010_Ö×õÈ ÀÔC_x0005_À_x0019_qîTõ$@ÒM.*% À_x001A_5mr_x0008_¨ú¿£íë¹.Àrö÷ðg_x0010_@D_x0019_è-]_x0015__x0013_ÀP¢¶óµ%@äÝ_x0001_(¿_x0010_ÀW'ì³Çiù¿ôªc§u_x0017_À ±2_x0003_u#À¸i¤¢+@#­%õ_x0018_.$@_x0018_&lt;_x0015__x001A_JM+@ýË_x0006_XáV_x0014_À_x0004_@¯fÝK!ÀVé×_x0007__x0018_#@ÚìÛÖ89%@_x0001__x0002_^}Ð«¿-À_x0019_ò_x0008_]*&gt;2Àá¹îÍ_x001E_À_x0018_ü®_x0002_Þ_x001C_À .ÃW!@uJúè_x001F_è_x0003_@2ÒöcÂ.æ?;: #_x001A_@LÏÿþÔ^0@ò³%?(@&amp;¬ÀÅ+´_x001E_@ëEs¶$ÀðKV+äÌ_x0004_@PbÛK_x001F_Ô_x001D_À_×÷uw_x0011_À_x0003_¹_x001A_¯Ì_x0001_@è®Û¢1ií?_x0004_U1ótM7À_x0011_¨o+àq.@º­&amp;¬e_x0003_Àø=P´¢ã Àe`éïÇ)_x0005_À_x001B_èW]_x0010_@¬qîIÏ @:5ö¤l_x001B_@2_x0005_	Cì_x000C_ÀC'aQ_x001F_@::_x0002_?&amp;ÀîÞg¹©) @_x000D_×uC35@_x0001_óï{Th5À&gt;Â©_x0001__x0004_RÞ_x0012_À&gt;ÇurÄ3@â/èm_x0011_@ÞÂ_x000C_^z.@m_x0012_{U_x000F_|ß¿º_x0010_e_x0018_÷_x000F__x0012_À~öÊ	ÀpdH.ùá?ì_x0018_ìuÒ/@ß}ýçä,À_x0003_Â°_¥t_x0014_@_x0012_8"_x001B_%_x0015_Àø®_x0008_R"@TßI	P_x001A__x0013_À#â_x0015_îuè¿_x0016_Û×Cs=_x0006_À &amp;q_x0002_Ä+@_x0001_ü?+a_x0018_ÀyÞg[î_x0015_3Àp2Û4+&amp;À¦¤$LT·¿ÌÄ÷u_x0001_Í¿n(_x000C_×¨_x0006_ÀöÀz|Æ-@ÑbFû:_x001E_@_x0012_jÿr=~_x0001_À­Iè_x0002_'/@Ñ_x0013_¿îúk_x0015_@_x0001_&lt;ù9Hú_x0010_@µ°eôN£_x0007_@éá»_x000E_Ù#Àá_x0019_¶3²*@_x0004__x0005__x0006__x0007_¸_x000F_03@óf8¹\_x000E_,@&gt;øÂL_x0015__x0017_À`_x0010_¨6ÕÆ_x000B_@é-ï_x0010__x0018_À°6êaò_x0010_À7ï®l!0@·²Ô_­_x0019_Àb7á_x0010__x0012_@l_x000B_­¯×_x001B_À_x0007_u/ûL%À¼12ö^¸	@P*iI_x0010_i+@_x000E_I¼_x001C_e:1@Âvúi%@_x0016__x000E_/Ã_x0015_'Àøò*y;ú_x0003_À:¢¨^_x0018_%@?yl.¿!_x001C_@Xhf~A¼æ?|o¦p_x0019_À#_x0011__x0001__x000E_¼$_x0012_@$SÅr;Ìí?+öìEÙ²_x001A_@ØRÍ_x0007__x000C__x0002_À"äW_x000F__x001B_Î?_x0006_Ô_ã÷x_x001E_Àùìòk _x0014_*Àl}ý_x0017_+:@Ìú_x0005_ü/-@Ò}ø_x000C_y_x000B_@ _x000C_ó_x0001__x0003_¥_x000B__x0007_@0^m&amp;Øz-ÀÓM_x0010_P_x0012_}_x0016_@¨º[j¦_x0006_@¹w}#@Ecü^%9*@¸ßíH9+Àd]ÝG5Ö_x0016_ÀC_x0008_	Ø´L_x0014_À¸Ã-_x0007_~"@ö}W;.x_x000C_Àg_x000C_Ô_x0018_@/_x001D_N_x001C__x0014_ÀVÔòZ(@KÇÑB_x0002__x0017_/À0MÙþ	6@_x0019_Íè_x0014_pv§?4®l_x0019__x001B_@ á¹5Þÿ?_x0006_lø_x001E_Phü?Æç¨5è}5@Ó%\Àñyõ?ô:Ø6¶÷¿V³¥*KS3ÀìXõÔ9_x0014_@ÐÏ¥à¯*@9øn¨à'@áá ÐVö_x0018_@_x000D_ëBY1¦&amp;@ìñfØy?­ÒräI#À=e_x001C_uv_x0019_À_x0004__x0005_/¹Ód_x0008_$@vcý_x000D_I_x0012_ @I_x0018_Ý_x0001_´:#ÀB´GÎ_x0018__x000B_À,¨äü?ÛLoX_x0016_o_x0001_@Û£Qî¢_x0001_"ÀÈ5Dcp_x0017_ÀÑC/Wz3 @þ_x0003_Óï\&amp;@ï÷ãFN\_x000F_À^I¤#__x001F_À&gt;_x001E_D0ß%Àÿ_x0008_ï°_x0005_e_x000E_ÀÉ!It_x0014__x0018_ÀÙê_x001A_Î_x0012_]+ÀUÀÿ¿J³_x0013_@¤ëw~T._x0002_@¢_x0011_plÏ_x0016__x000B_@Jië&amp;ø#ÀÚÿî¾_x0005_3À&amp;HBUö_x0017_@_x001E_§_x0001_ä_x0014_2_x0014_@_x0003_vñ_x0014_7'ÀæÃi&amp;_x0002_à¿MÇý§^T_x0012_@MOÒ3ø_x0013_À¾e_x000E_N¦_x001F_À¥#Gyß	@ÑÖ_x0011__x0014_ú_x0008_À®_x0016_·_x001C_Ñ_x0010_@æËÝ_x0006__x000B_v!%Àð!Ã'!$Àw&gt;_x0004_oo_x0006_@Ü_x0008_:FD.À_x0005_SÏ6â¦þ?Æ¾_x0005_`_x0013_À$_x0016_?ÐhW_x0016_ÀÊ0Å_x0012__x0016_*_x0011_ÀEâ	¸m '@_x0010_¹Í_x0014__x001A_ÀKà³]ªü0@ý­VÚñ_x0008_&amp;@_x0003__x000F_j_x001E_Æ @h!_x000E__x0015_r)ÀL_x0019_ì¿Ü_x0010_@d_x0007_hÖ_x0005_1@ø_x0018_'Ã\_x001C_þ¿j_x0007__x0002_ô_x001C__x0005_ÀÐñU_x0018_KÞù¿µSâ_x0001_×ø¿_x0018_Ñ'_x0011_ä Àî°_x0015_Æ&lt;~_x0017_@ä&amp;ü§r½ï?r¹N^Ûu_x001F_@)­ %(0@¡®3÷à¯¿FÞ"ñ_x0001_o÷?7k¯]0Àd¼·uØn*ÀÙmþã_x0016_-@u/_x0014__x001F_@þ |åo_x001E_Ó¿_x0005__x000B_Ã_x000C__x0006_p_x0018__x0019_!ÀÉòÒ1×_x0007_ÀoF\Ç_x000C_2@yé¾3_x0010__x001A_Àg L_x000F_&amp;@´].Sõ?	T¾%ùN&amp;@=nÅ0_x001A_z_x0016_ÀÃÉ²ÎA_x0001_(@Ù?Ëß)@_x0005_?/hS!À~­_x001B_»ö'@lágGá!À5íHêÔ+À°_x000C_a¥ #ÀõK_x0014_Ã('Àh_x0008__x0002_d .À4Ó¡÷!"ÀÖýô`»_x0017_@Üz7r_x0002_ò_x0014_À´ ?ÕTÐ_x0015_ÀÅTËRK_x001E_0@	)Â_x0004_0@ÐüÕl*À_x0003__x0004_/Èí_x0016_@_x0003_)_Éz_x0015_À1³­;_x0016_E_x001E_Àüèµ­_x0007_'@³i²S D_x0015_ÀÄ@¡Å¸%ÀúÄ÷»7$@é_x000D_êj_x0001__x0004_ÐY_x0017_Àg_x0001_¯_x0017_å_x0011_@;_x0019__x0019_ûy=+@ØHõÝ×_x0012_@²í§õ£?XãA¼Þ¥_x001C_@@ï÷Ý_x000C_!@+íX3:Àÿy9©3@)_x001A_ûº9_x0014_ À_x0002_ÆT6ä?D_x0004_ú´P"Ànd«#@$È&gt;Ã©¾;@ö&lt;J_x0019_í_x0001_@v_x001A_/ñÌk ÀS·wÉç_x0013_@ÈÌodJÒÏ?Àó: à_x0012_@RÎýN-@æSju!ª_x001F_@%h32]"Àþ?_x0013_ìJ&amp;ÀNòd±ò¿_x0018_¬_x001A_­Î_x0013__x0005_@ú_x0016_äNDú_x0010_À%×i7O_x001D_)ÀR}ßy_x0015_Ï0@ UÌU*_x0018_$À{ÿjßÍ#ÀÆ¦o¬" À«ÛµÕ_x0003__x0012_@_x0002__x0003_ðëÃuKÊ¿e_x001E__x0017__x0018_TÛ_x0017_@_x0017_³_x0014_Â2,$À¡ÊØ¶tG_x000F_Àrûu®@C7@®z²"º_x0010_@*Ú+Oý¿»&gt;L1Oü"ÀÓ.ì_È,@R_x0019_Ï9¼.@úÏ,9ÊÓ_x0003_ÀÆ·_x0004_Ù_x000B_$ø?è­bÕ"K_x001A_ÀÏ_x0017_,àå_x001C_ÀÓÅW,À¹¾_x001B_·Pè_x0018_À­³_x001F__x000F_Ý[#@ÕKL*02.À&gt;u¶ï1ÀÎjÉ"ï?ÊsÝf+@A(Ïìã"Àt_x000C_d_x0016_£à?y¹©ã3]!@º^_x0011_2À@7ºæ_x0012_À¬ê³ÙÍ_x001B_Àrb­¿·Êþ?Ðµ,Â¾_x0013_Àoßn^Ry_x0001_ÀÄÛ_x0008_èÎ'!À_x0018_9u´_x0003__x0004_Ý#@NÊ2|Ø?cÁ«_x0001_õô?_x0018_C{_x0013__x000C_"ÀÄæ_x0006_`[$@(÷0_Þ¿_x0016_B;Øî6_x0008_À5°5Ü/_x0013_"@Â×Ä_x0001_Ã;@2;â¥~,@KJ_x0008_L5m)@ qÑ^W_x0014__x000D_@&lt;¹ECÁÀ @lÊ¹?ÔV_x0014_@eJ@_x0011_$y'@M_x0015_ò¼@¿_x0002_@w_x0005_,2éÀ%@Q_x000C_,ãk_x0018_@ð_x001B_±í^ Àç×³C_x0011_&gt;)@YX¿m­_x0014_.À]&lt;_x0017_2@²bñg_x0010_wä?n¾.Ï/À¨écÏ_x000C_À`gÖ	a_x000B_@_x0015_XùcË%ÀÒ_ÃÃÒÿ¿çïÔÐè!ÀºÞWo83@_x0002_}³ý_x0006__x0005_@z_x001E_½ÃHW)@_x0001__x0003_'-ü_x0006__x0018_ö_x001C_@IÒ_x0016_ýÕÚ%@N_x001D_ÁT_x000E_·4@º'¢1Ü ÀÔï½;=T-ÀPSa%½_x001F_À_x0002_aÏ_x000C_á¦"ÀtË_x0001_^·_x001C_@gxvëë.!@8´Q·¢#_x001C_À§_x0018_	´¯~(ÀÊñå*GÛ*@Y&gt;%I"À¢ÝR_x001F_&lt;_x0011_Àì1þ}þ_x000F_@_x000B_í_x0002_Âû)À½Å&lt;dûu @ïâù_x0019_m_x0016_ÀH_x0007_ÌCk0_x001F_À"1óïAË6À­ýa6R¡_x001D_ÀO5_x0016_À#_x0014_ö)õ_#@ÕNtfN:ÀrÁ_x000F_£_x0015_@)_x0018__x0007_¸~ù	@÷L_x0003_¼S1ÀádE6 '@Üã¤·_x001E_&gt;õ?âÄ=_x0004_'@Þ&lt;Cò_x0019_ÀäÖ_x0006__x0007_z_x0012_@&lt;èS¼º#ÀFÅ_x001D_'bj_x0003_ÀÄ7³Á÷/ÀPSSêË%$À_x0018_l[_x001F_ä¡_x0014_@pôáØ²_x001B_@_x001C_5¨_x0019_=_x001C_@|7Â9ÿ?j_x001D__x0002_ À:x_x0005_I_x0003_	_x0015_@Ò#À_x0008_â_x001D_@l@ËåZ_x001F_@Y|{¬T_x000E_)À4uhÔ=_x0014_@ç_x0018_NíDö¿I_x0011_ovâ0À¤'÷³_x0015__x0019_@_x0004_qF=e8(ÀLW^l8)À6_x0012_ùÍ.À_x001E__x001F_^_x0007_z_x0014__x0001_À^ß_x0011_7Å¨-@¹_x000E_¢äìÓ @_x001A_ã`_x001B_5ß:À'¸áN_x000B__x000B_@m3/{r_x000D_á?_x0010_óG_x001F_þ¿n_x0019_ÞfF%Àt¤ÊTG/@_x0003_y_x0012_^®_x0002__x0018_@­_x001D_{ÙBø_x0014_@_x0001__x0004_Q_x0002_¦U#À¦¯ØÔÃß$ÀTôAß!@­_x001F__x000E_]Ùýý?ÿ´½_x0003_@¡:B×]0_x001C_ÀÝÅä5&amp;@÷¨/_x0008__x000E_õ1@ó_x001E_.þ¿Ï,a@õ_x0019_@k*õfû¿åxÃ+_x000F_#@_x0003__x0007_2n_x0019_i_x000E_@äjèÅ_x001C__x0006_@_x0016__x000D_oþð_x0011_@ÇÐâ$ÀÊ^ú4Î&amp;@²]ÖËá?C¦§»Ï-ÀP_x0008_ë¯6@_x0002_"¬ÊË¿{ê¬qý_x0016_@¬)aÙô?JïÚoMq_x001A_À_x001D__x0014_öRÏ8ÀÔòº_x0012_Æ_x001C_í?à¹=Dm_x0011_5Àü`]YÜ&amp;À%K_x0002_ð_x0015_ü-@IU9T_x001B_@~¿_x0005_E @Îá%Ä_x0001__x0003_ù·¸?_x000E_É_x0001__x0008_±º_x001F_À£¾éøM_x000C_@¯jtºÚ"@Ä0iì"1À¨õ³³R+À_x0006_¼_x0004_Udâ_x0015_ÀõJo±ÿ?ëíÕ_x000D_ë_x0007__x001A_@z&lt;UÕR*@P'Ëùà-À!ÙL-¨.À±_x0005__x0012_Ìñ_x0001__x001F_@rx2_x001B_5½2Ày`qNµà_x001F_@5U_x0012_ì¤÷+@Ôe¹Xâ¿ßW_x001E_­7*ÀTëwç2_x000E__x0002_@K+ðB¬2ÀñÀ½Ýë,(@._x001C_4½_x0015_Ý_x0014_ÀJ!iiTÛ¿_x000C__x0008_ç_x001B_@½¢ ËÍ&amp;%@R_x0019_=Àò_x000E__x0004_@_x0008_ä¸D³Ù,À'EJ3,À&lt;_x0014__x0016_÷É4ô¿ó_v:À?l·7Ó1À_x0011_0¼_x0008_ À_x0002__x000F_Î._x0017_×_x0013_@Ü_x0018_ñ&amp;9!@F	ä¯0_x0001_@kó_x000D_¬ê¿Úä[S²!ÀÓ»o~{&gt;_x001F_@_x0014_!ÜW1À_x0004_?¾_x0008__x0013_§í¿_x000B_JÇM__x0013_ÀæË_x0002_sÃ_x000D_"@	yÎ_x001A_@nïÀAWA_x0010_@F_x0007_q¿È@_x0014_À_x000F_ÙC±mÒ¿#×+ÍÜ_x0010_ÀMüU_x0006_qû? «Ón_x001A__x001F_À@'øÆõ_x0011_À_x0010__x000C__x0001_bón_x0016_@r môø?_x0016_ß³Ò_x000F_@§_x0005_¦Ú_x000E_&amp;@_x0008_XÍð¨_x0012_À ëçøLñ?ª»L_x001C_Á_x0014_"À»v ¿_x000B__x001F_'ÀCïu£ê7@Á9½P6_x0003__x0008_À_x001A_.«)_x0019__x0005__x001E_ÀL5Q¡_x0017_@Ë"Íh1@_x001D_]_x000F_i_x0003__x0008_EÄ_x0007_Àþ6u`ÅP2@ì_x001B_o-2p'ÀTò¤ãú2ÀWi+\ü[#À93Àn_x001B_4ÀVÿ|mDY_x001B_À ·Ù_x001D_Àéhâ%"Ð_x0013_ÀR_x000E__x001E__x0011_®¶_x0005_@Ù?c_x0006_Xô¿øÎyr/@%Jý_x0013_ÂÂ_x000E_À_x0019__x0008_Ã_x0001_¨Øê¿u°E\´"À+Aqnº^ü¿H|²Aç9_x001D_ÀßLr_x000E__x0004__x0002_ÀA@Úi6_x0015_@ý?£g±ã¿8½µT~_x000C__x0004_À×·E_x000E_Å;ÀÚ_x001E_â5_x0001_@Ø	Ä_x001F__x001A_¦ü?&gt;V,_x001A_³0@_x0004_PélÐ_x0015_@~0*Þ_x0017_û¿(Ó¾@h#@Ä_x001E_ 8c0À]Ñ6Çr8ÀJ_x000D_£_x000E_¸?_x0002_Àf(D(ö_x0012_@_x0002__x0003__x001A_¹_x0011_KL+À¤_x0006_éx¥!@_x0003_a_x0004_µ³_x0002_@Ê\XÄ5_x0005_À ÓA¸ û¿I3ö_x001A_å_x000E_À_B&gt;(Ù?Þ_x000B_x;	@ê¥*üÅ¹_x0006_@WíÀ§_x0011_¥ÿ?.X¿`â_x0004_@_x001A_¢_x0002_"!_x0012_@_x0008_yÉ_x0006_YÛå¿"ÃW_x0003_?í?N¨1Ø³ýó?&lt;§Mj¿þ?Á*z\_x000C_À%¥°ç­ÿ_x0006_@(ýøT!d_x0001_@ëVIáCb$À%²_x0018_E¨"@|ÛÊÅ1@ì_x0014__x000E_îÌ]!À/ùgHÖ!À_x000E_ã$0È¸&amp;@ô._x0004_DÚ&amp;_x0017_@WÂÜ_x001A_@âhÎ­:"_x000B_@áQ/_x001D_R)Àd±_x0003__x0002_«Ì_x001A_@|ë|Ø¢¦_x0001_@×L_x0002__x0003_a&amp;À¨V(_x001E_Zö_x001F_@D1pÁø0ÀRÕR¡ä_x0007_4@_x001E_+f§`Õ?¬_x0010_ $#À1Û&gt;c_x0015_Ø_x000D_ÀöF_x0004_4K_x0006_2À¶7_x0001_ó @_x0008_}_x0010_d'_x0015_)@Y§û@5_x0006_À_x001A_åþàTöö¿å~_x000E_Kñ9À"%²K3T!@®_x0012_¬§_x001F_ÀÆY­_x0001_#_x0019_À¸Ýs_x0007_&gt; À*c2i_x000C_@g­ëábg2@@_x0013_RÖ;_x0016_ À_x0015_"_x000F_âï-À&amp;_x0007_ù	"sÃ?R¹×¶_x0002_ÀÍ//_x0010_Í|_x0015_À_x000E_å(¶9/ÀöÊ[Û(@wØY²?_x0017_háØÓ_x0004_@Ù¨'Þá*!@D'cø%_x0010_À@_x0019__x001E_Î8%ÀµÖKx(@_x0002__x0003_üX#Â#À	ùHüÁú_x0015_ÀGì_x001D_ÁV#@'_x0015_kÌ]#À_x0011_ ú3_x0001_¢_x0008_@+_x0016__x000D_mÔ=õ¿h®]&lt;K_x0012_Àö.k5ª)À_x0010_)_x001E__x0004_-ï?x~_x0018_Ï_x0010_2_x0004_@3P=8tý_x0016_À_x000B_N_x0018_lý/'À+]ñ»'À C÷º_x0007__x001C_@_x0010_bc'Àÿ_x0005_PNÁ{%À_x000C__x0019_#_'_x001C__x001C_ÀÌ5+û}$À_x0012_P5}=ª_x0003_ÀyÔyð_x000E_@Wjè_x0011__x001A_(@ùá¾_x0013_$À÷ä&gt;Å-W_x0012_À_x0010_¾_x0005_Ãe_x000D_@J_x0014_P$Ù2À(­v_x0018_f-_x0007_Àå }z=&amp;@ÿE_x0008__x0008_«û_x001C_@_x0005_aúýlò¿ø¡¬þô2ÀÃÅ¯·_x0016_ @bgÃ_x0001__x0003_dà&amp;À4ï(ß»_x0019__x0002_@Ñ±_x0003_ÿs_x0012_@Ñó´_x0015_*_x001F_Àð_x0001_L&gt;fÈ'ÀòÌLi(_x0019_À7_x000E_[?é_x0004_/@ç_x000B_~GÂÉ_x0015_À_x0018_èb_x0006_)@ãïóô,_x0010_À_x001F_L6eO_x001F_ÀÿkÄ¤ñ*@_x0006__x0017_Nz0ó¿T`øÕµ/@Å½î¸Pl_x000C_@&gt;_x0011_×_x0002_II_x001E_@ÄÆ(Zÿ2@wÕK/#_x0003_À_x0010_,_x0005_ç Û?¶Û¢k¤_x0005__x0015_@&gt;H¬âå+@_x0014_ñøÆpk!À¾|%b+¬+@ÍöäÙgV_x0004_À:nâpb_x0007_@¿©n_x001B__x000C_ô!ÀýÞ·_x001D_=%ÀnÏÒÃ?_x000D_@JÓ$(5à_x000C_Àv©`Üç_x001A_@¸9æJÖÑ+@¤_x0011_ÞZ­x_x0003_@_x0001__x000C_^r$ÚÎµ,@m6_x001A_³_x001C_@_x001E_Ú_x0007_Zr­'Àë0_x0004_r_x0006_Àë_x0015_¬Å_x0002_*Ñ¿j·ê._x0012_À¦e*Ëë_x000F_1@_x0003_,»QêÚÑ¿~w&lt;8_x000C_'#À{&lt;Ý_x001B_1À#ÀEí	Æ_x0014_À_x0014__x0008_»8$ÀH¤_x000F__x0011__x0005__x0007_5À¶_x0005__x001F__x0019_9À6XÄwyÝ?ô=Øâ~É_x0008_ÀO_x001D_PEQ,_x0011_@íæ3_x0001_5%@w&amp;öÅ®_x001C_@j¬ü_x0016__x000D_Ø_x0019_À@4¼ó4ì$À_x000F__x0005__x0004_Í_x0014_#@Óx¢Õõ_x0016_ÀP¼ªÝañ¿þ_x0014_¸ô:Àþ_x000B_«õP&amp;:À;ÐÎN2ÀûÝ4#ÙÛ¿Ô%Ø ?0Àãh_x000F_u&gt;Õ_x0006_@ï8èu^+_x0018_ÀXk_x001A_Í_x0002__x0006_Bæë¿±×È*ý_x0010_@F-_x0012_%_x001A_ @_x000B__x000C_c®_x0015_À7\F97Àê¹wáB¤	@_x001E_fù_x0004__x0002_î"À2¢_x001F_Mµù?ôBº´5E_x0016_@$èZN¼«_x0001_ÀR­Q_x0011_	_x0007_À²_x001C_h	¹Ê.ÀBÄÃ¡:i-À~=Dú&lt;2ô?:õ_x0003_ùw"À¿cC_x0015_(*@ðÐHcÉð!@y_x0012_ôkÝ_x0011_Àúã±_x001E_@3·£ÂL_x0006__x0012_Àqe¦Ô:A3ÀµU_x001B__x0019_Á_x0005_"À _x0012_Æ_x001B_£2@*ß%@ù_x001A__x0002__x001D_rQ4À¾_x001B_àr_x000B_À|_x000C_åf1J_x0013_ÀXª$_x0001_Å!@Ò&lt;ú)Ô-"@_&lt;ø×4ÀæWý¥â#@_x0007_ÎÍc_x0008_t_x000E_@</t>
  </si>
  <si>
    <t>57e53cd0f6e2b8ffe97638b7a130a7650|1|938846|5d9ae2bfefb671a0a03506f75c1a3eb5</t>
  </si>
  <si>
    <t>WACC</t>
  </si>
  <si>
    <t>Período</t>
  </si>
  <si>
    <t>Cierre</t>
  </si>
  <si>
    <t>Maximo</t>
  </si>
  <si>
    <t>Media (µ)</t>
  </si>
  <si>
    <t>Z a/2</t>
  </si>
  <si>
    <t>Sigma</t>
  </si>
  <si>
    <r>
      <t xml:space="preserve">µ - Z </t>
    </r>
    <r>
      <rPr>
        <sz val="11"/>
        <rFont val="Arial"/>
        <family val="2"/>
      </rPr>
      <t>⍺</t>
    </r>
    <r>
      <rPr>
        <b/>
        <sz val="11"/>
        <rFont val="Arial"/>
        <family val="2"/>
      </rPr>
      <t>/2</t>
    </r>
  </si>
  <si>
    <r>
      <t xml:space="preserve">µ + Z </t>
    </r>
    <r>
      <rPr>
        <sz val="11"/>
        <rFont val="Arial"/>
        <family val="2"/>
      </rPr>
      <t>⍺</t>
    </r>
    <r>
      <rPr>
        <b/>
        <sz val="11"/>
        <rFont val="Arial"/>
        <family val="2"/>
      </rPr>
      <t>/2</t>
    </r>
  </si>
  <si>
    <t>Ku=</t>
  </si>
  <si>
    <t>VAN Accionista=</t>
  </si>
  <si>
    <t>TIR Ac.=</t>
  </si>
  <si>
    <t>VAN Proy.=</t>
  </si>
  <si>
    <t>TIR Proy.=</t>
  </si>
  <si>
    <t>TIR AC.=</t>
  </si>
  <si>
    <t>Mes</t>
  </si>
  <si>
    <t>Buenos Aires</t>
  </si>
  <si>
    <t>Inversión real - Ahorro total ($)</t>
  </si>
  <si>
    <t>Ahorro total ($)</t>
  </si>
  <si>
    <t>Ahorro ($)</t>
  </si>
  <si>
    <t>Energía promedio anual generada</t>
  </si>
  <si>
    <t>Potencia en corriente alterna</t>
  </si>
  <si>
    <t>Wp</t>
  </si>
  <si>
    <t>$/USD</t>
  </si>
  <si>
    <t>SI_EF_TILTED_SURFACE_90</t>
  </si>
  <si>
    <t>SI_EF_TILTED_SURFACE_52</t>
  </si>
  <si>
    <t>SI_EF_TILTED_SURFACE_37</t>
  </si>
  <si>
    <t>SI_EF_TILTED_SURFACE_22</t>
  </si>
  <si>
    <t>SI_EF_TILTED_SURFACE_0</t>
  </si>
  <si>
    <t>En promedio mensual de la radiación que incide sobre una superficie horizontal en W/m2</t>
  </si>
  <si>
    <t>TS_MIN</t>
  </si>
  <si>
    <t>Temp min</t>
  </si>
  <si>
    <t>Ingresos Operativos</t>
  </si>
  <si>
    <t>*Rendimiento exigido a empresa no apalancada</t>
  </si>
  <si>
    <t>Tarea</t>
  </si>
  <si>
    <t>Inicio</t>
  </si>
  <si>
    <t>Montaje estructura</t>
  </si>
  <si>
    <t>Impermeabilización perforaciones</t>
  </si>
  <si>
    <t>Montaje y ajuste paneles</t>
  </si>
  <si>
    <t>Fijación y ajuste estructura</t>
  </si>
  <si>
    <t>Interconexión paneles</t>
  </si>
  <si>
    <t>Tiradas eléctricas a punto común</t>
  </si>
  <si>
    <t>Colocación bandejas/cañería</t>
  </si>
  <si>
    <t>Cableado hasta inversor</t>
  </si>
  <si>
    <t>Testeo arreglo de paneles</t>
  </si>
  <si>
    <t>Montaje inversor y cajas de protecciones</t>
  </si>
  <si>
    <t>Conexión protecciones-inversor</t>
  </si>
  <si>
    <t>Control funcionamiento DC y AC</t>
  </si>
  <si>
    <t>Puesta en marcha</t>
  </si>
  <si>
    <t>Configuración inversor</t>
  </si>
  <si>
    <t>Explicación de uso y funcionamiento</t>
  </si>
  <si>
    <t>Descarga y acopio en lugar de instalación</t>
  </si>
  <si>
    <t>Recursos</t>
  </si>
  <si>
    <t>1 sup</t>
  </si>
  <si>
    <t>1 of; 1 sup</t>
  </si>
  <si>
    <t>1 ing</t>
  </si>
  <si>
    <t>1 vend</t>
  </si>
  <si>
    <t>Logística equipamiento</t>
  </si>
  <si>
    <t>Visita relevamiento</t>
  </si>
  <si>
    <t>Asesoramiento al cliente</t>
  </si>
  <si>
    <t>Contacto cliente</t>
  </si>
  <si>
    <t>Cierre de venta</t>
  </si>
  <si>
    <t>Ingeniería de detalle</t>
  </si>
  <si>
    <t>Ingeniería básica</t>
  </si>
  <si>
    <t>Gestión de cobro 50% anticipo</t>
  </si>
  <si>
    <t>1 adm</t>
  </si>
  <si>
    <t>Traslado cuadrilla</t>
  </si>
  <si>
    <t>Gestión de cobro totalidad</t>
  </si>
  <si>
    <t>Semana N°1</t>
  </si>
  <si>
    <t>Semana N°2</t>
  </si>
  <si>
    <t>Semana N°3</t>
  </si>
  <si>
    <t>Semana N°4</t>
  </si>
  <si>
    <t>Semana N°5</t>
  </si>
  <si>
    <t>Semana N°6</t>
  </si>
  <si>
    <t>Semana N°7</t>
  </si>
  <si>
    <t>Semana N°8</t>
  </si>
  <si>
    <t>Mes: 1</t>
  </si>
  <si>
    <t>Mes: 2</t>
  </si>
  <si>
    <t>Diseño</t>
  </si>
  <si>
    <t>Venta y asesoramiento</t>
  </si>
  <si>
    <t>Etapa</t>
  </si>
  <si>
    <t>Final</t>
  </si>
  <si>
    <t>$/día</t>
  </si>
  <si>
    <t>usd/watt</t>
  </si>
  <si>
    <t>Ventas por mes</t>
  </si>
  <si>
    <t>Cantidad vendedores</t>
  </si>
  <si>
    <t>Cantidad ingenieros</t>
  </si>
  <si>
    <t>TIR Accionista</t>
  </si>
  <si>
    <t>TIR Proyecto</t>
  </si>
  <si>
    <t>VAN(WACC)</t>
  </si>
  <si>
    <t>Porcentaje de mercado</t>
  </si>
  <si>
    <t>Meghómetro</t>
  </si>
  <si>
    <t>*Rendimiento exigido por accionista (costo de los fondos propios)</t>
  </si>
  <si>
    <t>Consumos chicos (Residencial)</t>
  </si>
  <si>
    <t>Consumos intermedios (Comercio chico/grande - ind chica)</t>
  </si>
  <si>
    <t>Grandes consumos (gran demanada industrial)</t>
  </si>
  <si>
    <t>Panel seleccionado</t>
  </si>
  <si>
    <t>TSM-550DE19</t>
  </si>
  <si>
    <t>Panel Solar Fotovoltaico Mono Perc Trina 110 celdas 550 Wp Cable 1400mm (31 unidades por pallet)</t>
  </si>
  <si>
    <t>*Para todos lo casos se utiliza el mismo modelo de panel, por simplicidad en manejos de SKU, reposicion por fallas y economia de escala en la compra.</t>
  </si>
  <si>
    <t>Inversor seleccionado</t>
  </si>
  <si>
    <t>MIN 5000TL-X</t>
  </si>
  <si>
    <t>Inversor FV Growatt Monofasico 2MPPT 5000W 5 Años Garantía</t>
  </si>
  <si>
    <t xml:space="preserve">MAX50KTL3 LV </t>
  </si>
  <si>
    <t>Inversor FV Growatt Trifasico 6MPPT 50000W 5 Años Garantía</t>
  </si>
  <si>
    <t>MAX125KTL3 LV</t>
  </si>
  <si>
    <t>Inversor FV Growatt Trifasico 10MPPT 125000W 5 Años Garantía</t>
  </si>
  <si>
    <t>Estructura de montaje</t>
  </si>
  <si>
    <t>KIT TRIANGULO1530</t>
  </si>
  <si>
    <t>Estructura soporte de aluminio con montaje Triangular para 4 paneles ángulo de inclinación ajustable 15-30 grados, hormigón no incl. - Cada Kit tiene 4 x Triangulos de medidas 1870x960 - Peso por Kit Aprox: 16kg - Cada Kit se puede comprar con 2 perfiles de 4,8m o 4 perfiles de 2,4m (según disponibilidad)</t>
  </si>
  <si>
    <t>N/A</t>
  </si>
  <si>
    <t xml:space="preserve">Composicion y costeo de equipamientos </t>
  </si>
  <si>
    <t>*Si bien existen diferentes estructuras de montaje según sea el caso (losa, teja, chapa o sobre suelo) se utiliza como valor medio de calculo la estructura de aluminio triangular para dar incinacion al modulo.</t>
  </si>
  <si>
    <t>DETALLE</t>
  </si>
  <si>
    <t>CANT.</t>
  </si>
  <si>
    <t>USD Costo UNIT.</t>
  </si>
  <si>
    <t>USD Costo   Total</t>
  </si>
  <si>
    <t>USD venta UNIT. c/descuento</t>
  </si>
  <si>
    <t>USD venta Total c/descuento</t>
  </si>
  <si>
    <t>Panel Solar Mono Perc Trina 550Wp</t>
  </si>
  <si>
    <t xml:space="preserve">Serv. De instalacion, estructuras y mat electricos </t>
  </si>
  <si>
    <t>Estructuras baterias</t>
  </si>
  <si>
    <t>Mat elec. y Ferreteria</t>
  </si>
  <si>
    <t>Tablero Normalizado</t>
  </si>
  <si>
    <t>Logistico y viáticos</t>
  </si>
  <si>
    <t>Margen bruto</t>
  </si>
  <si>
    <t>U$D COSTO TOTAL</t>
  </si>
  <si>
    <t>U$D VENTA PRODUCTO</t>
  </si>
  <si>
    <t>U$D VENTA SERVICIO</t>
  </si>
  <si>
    <t>Valor proyecto S/IVA</t>
  </si>
  <si>
    <t>Valor proyecto C/IVA</t>
  </si>
  <si>
    <t>Growat Mon. 5KVA</t>
  </si>
  <si>
    <t>---</t>
  </si>
  <si>
    <t>Bloqueador de inyección</t>
  </si>
  <si>
    <t>Kit Al. triangulo 30°</t>
  </si>
  <si>
    <t>Modulo WiFi</t>
  </si>
  <si>
    <t>Sistema Fotovoltaico residencial on grid 5kva monofasico</t>
  </si>
  <si>
    <t>Detalle técnico:</t>
  </si>
  <si>
    <t>Inclinación:</t>
  </si>
  <si>
    <t>HSP* Promedio (hs/día)</t>
  </si>
  <si>
    <t>Temp. Máxima (ºC)</t>
  </si>
  <si>
    <t>Energía Consumida (kWh/mes)</t>
  </si>
  <si>
    <t>Energia Generada (kWh/mes)</t>
  </si>
  <si>
    <t xml:space="preserve">Cobertura alcanzada </t>
  </si>
  <si>
    <t>Enero</t>
  </si>
  <si>
    <t>Febrero</t>
  </si>
  <si>
    <t>Marzo</t>
  </si>
  <si>
    <t>Abril</t>
  </si>
  <si>
    <t>Mayo</t>
  </si>
  <si>
    <t>Junio</t>
  </si>
  <si>
    <t>Julio</t>
  </si>
  <si>
    <t>Agosto</t>
  </si>
  <si>
    <t>Septiembre</t>
  </si>
  <si>
    <t>Octubre</t>
  </si>
  <si>
    <t>Noviembre</t>
  </si>
  <si>
    <t>Diciembre</t>
  </si>
  <si>
    <t>Energia Total Anual (Kwh/año)</t>
  </si>
  <si>
    <t>Tilt34</t>
  </si>
  <si>
    <t>Radiación Promedio (kW/m2)</t>
  </si>
  <si>
    <t>Growatt trifasico 50kw</t>
  </si>
  <si>
    <t>Growatt trifasico 125kw</t>
  </si>
  <si>
    <t>Potencia pico en paneles</t>
  </si>
  <si>
    <t>Valor final neto de la Inversión</t>
  </si>
  <si>
    <t>kWh/año</t>
  </si>
  <si>
    <t>$/kwh</t>
  </si>
  <si>
    <t>va</t>
  </si>
  <si>
    <t>*Pagina oficial de edenor: https://www.edenor.com/sites/default/files/2024-04/Cuadro-tarifario-abril-24.pdf</t>
  </si>
  <si>
    <t>Pob caba</t>
  </si>
  <si>
    <t>D Gwh</t>
  </si>
  <si>
    <t>*Se elimina valor real y estima por generarse un sesgo a causa de la pandemia</t>
  </si>
  <si>
    <t>Proyeccion optimista +2S.E.</t>
  </si>
  <si>
    <t>Proyeccion pesimista -2S.E.</t>
  </si>
  <si>
    <t>% dist. Deman</t>
  </si>
  <si>
    <t>Residencial</t>
  </si>
  <si>
    <t>Consumos intermedios</t>
  </si>
  <si>
    <t>Grandes consumidores</t>
  </si>
  <si>
    <t>% por sector</t>
  </si>
  <si>
    <t>demanda por sector</t>
  </si>
  <si>
    <t>Proyeccion total de la Demanda (GWh)</t>
  </si>
  <si>
    <t>N° Kits "Consumos intermedios"</t>
  </si>
  <si>
    <t>N° Kits "Grandes consumidores2</t>
  </si>
  <si>
    <t>N° Kits "Residenciales"</t>
  </si>
  <si>
    <t>Dem. Ren. anual "Consumos intermedios"</t>
  </si>
  <si>
    <t>Dem. Ren. anual "Grandes consumidores"</t>
  </si>
  <si>
    <t xml:space="preserve">PROYECCION DEMANDA POR SECTORES </t>
  </si>
  <si>
    <t>Demanda energía Solar anual (MWh)</t>
  </si>
  <si>
    <t>Maxima demanda anual en paneles</t>
  </si>
  <si>
    <t>*Se considera un 10% adicional sobre el mayor valor de ventas durante los años de estudio.</t>
  </si>
  <si>
    <t>Capacidad inst. teórica (paneles/año)</t>
  </si>
  <si>
    <t>Ventas atendida por mes</t>
  </si>
  <si>
    <t>Días habiles mes</t>
  </si>
  <si>
    <t>Instalacion residencial</t>
  </si>
  <si>
    <t>Instalacion "consumos intermedios"</t>
  </si>
  <si>
    <t>Instalacion "grandes cons."</t>
  </si>
  <si>
    <t>N° de cuadrillas</t>
  </si>
  <si>
    <t>Fuerza de Vendedores</t>
  </si>
  <si>
    <t>Ingenieria</t>
  </si>
  <si>
    <r>
      <t xml:space="preserve">Paritarias </t>
    </r>
    <r>
      <rPr>
        <b/>
        <u/>
        <sz val="11"/>
        <color theme="1"/>
        <rFont val="Calibri"/>
        <family val="2"/>
        <scheme val="minor"/>
      </rPr>
      <t>+</t>
    </r>
    <r>
      <rPr>
        <b/>
        <sz val="11"/>
        <color theme="1"/>
        <rFont val="Calibri"/>
        <family val="2"/>
        <scheme val="minor"/>
      </rPr>
      <t xml:space="preserve"> inflación acumulada =</t>
    </r>
  </si>
  <si>
    <t>Total costo cuadrilla</t>
  </si>
  <si>
    <t>Costo Equipos ANUAL</t>
  </si>
  <si>
    <t>Mat Instalación ANUAL</t>
  </si>
  <si>
    <t>Mano de obra ANUAL</t>
  </si>
  <si>
    <t>KIT RESIDENCIAL</t>
  </si>
  <si>
    <t>KIT MEDIO</t>
  </si>
  <si>
    <t>KIT GRANDE</t>
  </si>
  <si>
    <t>PRODUCTO</t>
  </si>
  <si>
    <t>Materiales</t>
  </si>
  <si>
    <t>mo, log y viaticos</t>
  </si>
  <si>
    <t>total final en usd</t>
  </si>
  <si>
    <t>VENTAS NETAS:</t>
  </si>
  <si>
    <t>Costos NETOS:</t>
  </si>
  <si>
    <t>Precios de Venta $/TOTAL (Netos de IVA)</t>
  </si>
  <si>
    <t>total prod Chico</t>
  </si>
  <si>
    <t>total Mat chico</t>
  </si>
  <si>
    <t>total Mo chico</t>
  </si>
  <si>
    <t>total prod medio</t>
  </si>
  <si>
    <t>total Mat medio</t>
  </si>
  <si>
    <t>total Mo medio</t>
  </si>
  <si>
    <t>total prod grande</t>
  </si>
  <si>
    <t>total Mat grande</t>
  </si>
  <si>
    <t>total Mo grande</t>
  </si>
  <si>
    <t>año</t>
  </si>
  <si>
    <t>costo total final neto en ars</t>
  </si>
  <si>
    <t>Costo $/TOTAL (Netos de IVA)</t>
  </si>
  <si>
    <t>$USD/und</t>
  </si>
  <si>
    <t>$ARS/und</t>
  </si>
  <si>
    <t>$USD</t>
  </si>
  <si>
    <t>$ARS</t>
  </si>
  <si>
    <t>Refacciones en alquiler + DEPOSITO</t>
  </si>
  <si>
    <t xml:space="preserve">Santander pyme </t>
  </si>
  <si>
    <t>Involucrado</t>
  </si>
  <si>
    <t>Posición</t>
  </si>
  <si>
    <t>Poder</t>
  </si>
  <si>
    <t>Intensidad</t>
  </si>
  <si>
    <t>Proveedores de equipos</t>
  </si>
  <si>
    <t>+</t>
  </si>
  <si>
    <t>Clientes a favor del medio ambiente</t>
  </si>
  <si>
    <t>Empresas de transporte (logística)</t>
  </si>
  <si>
    <t>Constructores de parque</t>
  </si>
  <si>
    <t>Competidores directos</t>
  </si>
  <si>
    <t>Empleados</t>
  </si>
  <si>
    <t>Sociedad</t>
  </si>
  <si>
    <t xml:space="preserve">Clientes desinteresados </t>
  </si>
  <si>
    <t xml:space="preserve">Entidad de control para la inyección </t>
  </si>
  <si>
    <t>Medios de comunicación</t>
  </si>
  <si>
    <t>Proveedores de insumos</t>
  </si>
  <si>
    <t>N° Kits "Grandes consumidores"</t>
  </si>
  <si>
    <t>Demanda Total (GWh)</t>
  </si>
  <si>
    <t>Sistema Fotovoltaico Consumos intermedios (Comercio chico/grande - ind chica)</t>
  </si>
  <si>
    <t>Sistema Fotovoltaico Grandes consumos (gran demanada industrial)</t>
  </si>
  <si>
    <t>N° inst. x cuadrilla</t>
  </si>
  <si>
    <t>N° necesaria x mes</t>
  </si>
  <si>
    <t>Compra y logística equipos</t>
  </si>
  <si>
    <t>Compra y logística estructura</t>
  </si>
  <si>
    <t>Compra y logistica interna</t>
  </si>
  <si>
    <t>Compra y logística insumos instalación a doc</t>
  </si>
  <si>
    <t>2 aux; 1 of; 1 sup</t>
  </si>
  <si>
    <t>2 aux; 1 of</t>
  </si>
  <si>
    <t>Ejecucion del proyecto</t>
  </si>
  <si>
    <t>cantidad de paneles por pallet</t>
  </si>
  <si>
    <t>Cantidad de pallets aplilables</t>
  </si>
  <si>
    <t>Dimensionamiento de alamacenes/deposito de mercaderia</t>
  </si>
  <si>
    <t>30% adicional para pasillos y mov</t>
  </si>
  <si>
    <t>9 a 18hs</t>
  </si>
  <si>
    <t>Recaraga autoelevador</t>
  </si>
  <si>
    <t xml:space="preserve">CENTRO OPERATIVO </t>
  </si>
  <si>
    <t>Consumo Eléctrico (EDENOR)</t>
  </si>
  <si>
    <t>*Totales anual</t>
  </si>
  <si>
    <t>Consumo eléctrico</t>
  </si>
  <si>
    <r>
      <t>*</t>
    </r>
    <r>
      <rPr>
        <sz val="8"/>
        <rFont val="Arial"/>
        <family val="2"/>
      </rPr>
      <t>ESTOS VALORES YA CONTEMPLAN EL MIX DE VENTA, INFLACION ACUMULADA Y MARGEN BRUTO</t>
    </r>
  </si>
  <si>
    <t>Conexión  y proteciones exigidas por la reglamentacion de la ley 27.424</t>
  </si>
  <si>
    <t>* Costo real por descuento del 17%</t>
  </si>
  <si>
    <t>EQUIPAMIENT Y MATERIALES DE INSTALACION</t>
  </si>
  <si>
    <t>Inversores Fotovoltaicos Growatt On Grid</t>
  </si>
  <si>
    <t>Código</t>
  </si>
  <si>
    <t>Descripción breve</t>
  </si>
  <si>
    <t xml:space="preserve">COSTO NETO USD </t>
  </si>
  <si>
    <t>COSTO NETO USD C/DES</t>
  </si>
  <si>
    <t>USD/W</t>
  </si>
  <si>
    <t>Inversor FV Growatt Trifasico 6MPPT 50000W 5 Años Garantía - Con AFCI</t>
  </si>
  <si>
    <t>MAX125KTL3-X LV</t>
  </si>
  <si>
    <t>Inversor FV Growatt Trifasico 10MPPT 125000W 5 Años Garantía - Con AFCI</t>
  </si>
  <si>
    <t>Panel solar</t>
  </si>
  <si>
    <t>Estructura soporte aluminio importada 15° - 30°</t>
  </si>
  <si>
    <t>Estructura soporte de aluminio con montaje Triangular para 4 paneles ángulo de inclinación ajustable 15-30 grados, hormigón no incl. - Cada Kit tiene 4 x Triangulos de medidas 1870x960 - Se sugiere usar 4 Triangulos para Paneles de más de 2m de altura y 3 Triangulos para paneles de menos de 2m de altura - Peso por Kit Aprox: 16kg - Cada Kit se puede comprar con 2 perfiles de 4,8m o 4 perfiles de 2,4m (según disponibilidad)</t>
  </si>
  <si>
    <t>Tableros electricos</t>
  </si>
  <si>
    <t xml:space="preserve">On grid- 50kw  Trifásico </t>
  </si>
  <si>
    <t>cantidad</t>
  </si>
  <si>
    <t>Costo Unitario Neto</t>
  </si>
  <si>
    <t>marck up</t>
  </si>
  <si>
    <t>Precio venta</t>
  </si>
  <si>
    <t>detalle</t>
  </si>
  <si>
    <t>Disyuntor Schneider 4P-300mA 100 A</t>
  </si>
  <si>
    <t>Termica schneider 4P- 100 A</t>
  </si>
  <si>
    <t>Descargador trifasico AC Tipo II</t>
  </si>
  <si>
    <t>fusibles Tabaquera 2P-15A</t>
  </si>
  <si>
    <t>1000 vdc</t>
  </si>
  <si>
    <t>Descargador atmosferico DC Tipo II</t>
  </si>
  <si>
    <t>1000 vdc (incorporado)</t>
  </si>
  <si>
    <t>bornera unipolar 250A puesta a tierra</t>
  </si>
  <si>
    <t>riel din con 7 entradas</t>
  </si>
  <si>
    <t>Cable unipolar solar 4mm (+)</t>
  </si>
  <si>
    <t>Cable unipolar solar 4mm (-)</t>
  </si>
  <si>
    <t>cable unipolar marron 35 mm</t>
  </si>
  <si>
    <t>cable unipolar negro 35 mm</t>
  </si>
  <si>
    <t>cable unipolar rojo 35 mm</t>
  </si>
  <si>
    <t>cable unipolar celeste 35 mm</t>
  </si>
  <si>
    <t>cable unipolar verde 16 mm</t>
  </si>
  <si>
    <t>prensacable 2" negro</t>
  </si>
  <si>
    <t xml:space="preserve">prensacable 3/8 negro </t>
  </si>
  <si>
    <t>terminales tif 4 mm</t>
  </si>
  <si>
    <t>terminales tif 35 mm</t>
  </si>
  <si>
    <t>precintos 10 mm</t>
  </si>
  <si>
    <t>Detalle</t>
  </si>
  <si>
    <t xml:space="preserve">Disyuntor Schneider 2P-30mA 25 A </t>
  </si>
  <si>
    <t>Termica schneider 2P- 25 A</t>
  </si>
  <si>
    <t>Descargador monofasico AC Tipo II</t>
  </si>
  <si>
    <t>500 vdc</t>
  </si>
  <si>
    <t>Distribuidor puesta a tierra 7 orificios</t>
  </si>
  <si>
    <t>Cable unipolar marron 4mm</t>
  </si>
  <si>
    <t>cable unipolar celeste 4 mm</t>
  </si>
  <si>
    <t>cable unipolar verde 4 mm</t>
  </si>
  <si>
    <t>prensacable 3/4 negro</t>
  </si>
  <si>
    <t>prensacable 3/8 negro</t>
  </si>
  <si>
    <t>terminales tif 10 mm</t>
  </si>
  <si>
    <t>Mateliales Eléctricos DC</t>
  </si>
  <si>
    <t>Margen Bruto</t>
  </si>
  <si>
    <t>Precio Venta</t>
  </si>
  <si>
    <t>Mc4 conector</t>
  </si>
  <si>
    <t>pares</t>
  </si>
  <si>
    <t>Mc4 T2 o T3 conector</t>
  </si>
  <si>
    <t>1u</t>
  </si>
  <si>
    <t xml:space="preserve">Cable solar 4mm </t>
  </si>
  <si>
    <t>Metros (tras paneles)</t>
  </si>
  <si>
    <t>Cable solar 4mm</t>
  </si>
  <si>
    <t>Metros  (paneles a MPPT)</t>
  </si>
  <si>
    <t>Cable solar 6mm</t>
  </si>
  <si>
    <t>Cable subte 10mm</t>
  </si>
  <si>
    <t>Tubo de PVC Rigido 25mm</t>
  </si>
  <si>
    <t>metros</t>
  </si>
  <si>
    <t xml:space="preserve">Cupla de PVC Rigido 25mm </t>
  </si>
  <si>
    <t>Grampa metálica Media Omega 25mm</t>
  </si>
  <si>
    <t xml:space="preserve">Curva de PVC Rigido 25mm </t>
  </si>
  <si>
    <t xml:space="preserve">Conector de PVC Rigido 25mm </t>
  </si>
  <si>
    <t xml:space="preserve">Caja estanca IP65 11x11x8cm </t>
  </si>
  <si>
    <t>Cable unipolar tierra  4mm  o 2,5mm Kalop</t>
  </si>
  <si>
    <t>Cable troncal de tierra obras industriales 16mm</t>
  </si>
  <si>
    <t>terminal ojal cobre estañado 6mm</t>
  </si>
  <si>
    <t>unidad</t>
  </si>
  <si>
    <t>Cable unipolar 35mm</t>
  </si>
  <si>
    <t>Terminal ojal cobre estañado 35mm</t>
  </si>
  <si>
    <t>Caja estanca IP65 11x16x10cm p/fusible</t>
  </si>
  <si>
    <t>Fusible cerámico NH125A + Base portafusible</t>
  </si>
  <si>
    <t>Bandeja Perforada Porta cable + Tapa 50mm x 3m</t>
  </si>
  <si>
    <t>Curva Plana 90° + Tapa  Bandeja Porta Cable 50mm</t>
  </si>
  <si>
    <t>Union T + Tapa Bandeja Portacable 50mm</t>
  </si>
  <si>
    <t>Curva Articulada para Bandeja Portacable 50mm</t>
  </si>
  <si>
    <t xml:space="preserve">Bandeja Perforada Porta cable + Tapa 100mm </t>
  </si>
  <si>
    <t>Curva Plana 90° + Tapa  Bandeja Porta Cable 100mm</t>
  </si>
  <si>
    <t>Union T + Tapa Bandeja Portacable 100mm</t>
  </si>
  <si>
    <t>Curva Articulada para Bandeja Portacable 100mm</t>
  </si>
  <si>
    <t xml:space="preserve">Bandeja Perforada Porta cable + Tapa 200mm </t>
  </si>
  <si>
    <t>Curva Plana 90° + Tapa  Bandeja Porta Cable 200mm</t>
  </si>
  <si>
    <t>Union T + Tapa Bandeja Portacable 200mm</t>
  </si>
  <si>
    <t>Curva Articulada para Bandeja Portacable 200mm</t>
  </si>
  <si>
    <t xml:space="preserve">Bandeja Perforada Porta cable + Tapa 300mm </t>
  </si>
  <si>
    <t>Curva Plana 90° + Tapa  Bandeja Porta Cable 300mm</t>
  </si>
  <si>
    <t>Union T + Tapa Bandeja Portacable 300mm</t>
  </si>
  <si>
    <t>Curva Articulada para Bandeja Portacable 300mm</t>
  </si>
  <si>
    <t>Perfil C para Bandeja Porta Cable Especificada</t>
  </si>
  <si>
    <t>Buloneria para Bandeja</t>
  </si>
  <si>
    <t>Mateliales Eléctricos AC</t>
  </si>
  <si>
    <t xml:space="preserve">Caño de PVC Rigido 25mm </t>
  </si>
  <si>
    <t>metro</t>
  </si>
  <si>
    <t xml:space="preserve">Grampa de PVC Rigido 25mm </t>
  </si>
  <si>
    <t xml:space="preserve">Codos de PVC Rigido 25mm </t>
  </si>
  <si>
    <t>Cable subterraneo 3X4mm</t>
  </si>
  <si>
    <t>metro (Ac salida)</t>
  </si>
  <si>
    <t>Cable subterraneo 3X6mm</t>
  </si>
  <si>
    <t>Cable subterraneo5x6mm</t>
  </si>
  <si>
    <t>Cable subterraneo 5x10mm</t>
  </si>
  <si>
    <t>Cable subterraneo 3 x25mm + N + Unipolar 25 mm Tierra</t>
  </si>
  <si>
    <t>Cable subterraneox 3x35mm + N + Unipolar 16 mm Tierra</t>
  </si>
  <si>
    <t>Cable subterraneo 3x50mm + N + Unipolar 25mm Tierra</t>
  </si>
  <si>
    <t>Cable subterraneo 3x70mm + N + Unipolar 35mm Tierra</t>
  </si>
  <si>
    <t>Terminal ojal cobre estañado 16mm</t>
  </si>
  <si>
    <t>Terminal ojal cobre estañado  25mm</t>
  </si>
  <si>
    <t>Terminal ojal cobre estañado  35mm</t>
  </si>
  <si>
    <t>Terminal ojal cobre  estañado  50mm</t>
  </si>
  <si>
    <t>Terminal ojal cobre estañado  70mm</t>
  </si>
  <si>
    <t xml:space="preserve">Cable unipolar tierra 6 a 16mm </t>
  </si>
  <si>
    <t>metro (AC salida)</t>
  </si>
  <si>
    <t>Cable UTP de 4 Pares para exterior categoria 6</t>
  </si>
  <si>
    <t>Kit Puesta a Tierra Jabalina de 1/2"x1,5m + Toma Cable + Tapa Insp</t>
  </si>
  <si>
    <t>Bandeja Perforada Porta cable + Tapa 100mm x 3m</t>
  </si>
  <si>
    <t>Bandeja Perforada Porta cable + Tapa 200mm x 3m</t>
  </si>
  <si>
    <t>Bandeja Perforada Porta cable + Tapa 300mm x 3m</t>
  </si>
  <si>
    <t>Perfil Coda o Mensulas para Bandeja Porta Cable Especificada</t>
  </si>
  <si>
    <t>Insumos Ferreteria</t>
  </si>
  <si>
    <t>Tornillo de 8mm (una pulgada)</t>
  </si>
  <si>
    <t>Unidades  (regu/ inversor)</t>
  </si>
  <si>
    <t>Tarugo de 8mm</t>
  </si>
  <si>
    <t>Unidades (regu/ inversor)</t>
  </si>
  <si>
    <t>Arandela de 8mm</t>
  </si>
  <si>
    <t>Tirafondo 10mm</t>
  </si>
  <si>
    <t xml:space="preserve">Unidades  (paneles) </t>
  </si>
  <si>
    <t>Arandela de 10mm</t>
  </si>
  <si>
    <t>Tarugo de 10mm</t>
  </si>
  <si>
    <t>Tornillo T1 philips Punta mecha</t>
  </si>
  <si>
    <t>Unidades</t>
  </si>
  <si>
    <t>Tornillo Autoperforante de 2" cabeza hexagonal de 3/8"</t>
  </si>
  <si>
    <t>Tornillo Autoperforante de 1" cabeza hexagonal de 3/8"</t>
  </si>
  <si>
    <t>Precintos 4x300mm</t>
  </si>
  <si>
    <t>Cable Canal Ranurado 40x60mm</t>
  </si>
  <si>
    <t>Cinta aisladora 3M</t>
  </si>
  <si>
    <t>Sellador Siloc PU44</t>
  </si>
  <si>
    <t>Membrana Liquida 1Kg</t>
  </si>
  <si>
    <t>Consumibles varios (mechas, discos, etc)</t>
  </si>
  <si>
    <t>unidades</t>
  </si>
  <si>
    <t xml:space="preserve">TOTAL </t>
  </si>
  <si>
    <t>Gabinete Metálico 54 bocas</t>
  </si>
  <si>
    <t>Gabinete Metálico 120 bocas</t>
  </si>
  <si>
    <t>TB-5KVA MONO - 1 STRINGS</t>
  </si>
  <si>
    <t>TB-50KVA TRIF - 6 STRINGS</t>
  </si>
  <si>
    <t>Mat electricos, 5 kva monofasico 1 string</t>
  </si>
  <si>
    <t>Mat electricos, 50 kva trifasico 6 string</t>
  </si>
  <si>
    <t>Mat electricos, 125 kva trifasico 15 string</t>
  </si>
  <si>
    <t>TB-125KVA TRIF - 15 STRINGS</t>
  </si>
  <si>
    <t>Tablero protecciones ac y dc según detalle abajo expresado</t>
  </si>
  <si>
    <t>Materiales  eléctricos y ferretería</t>
  </si>
  <si>
    <t>Conectores, cableado, canalizacion, fijaciones, etc.</t>
  </si>
  <si>
    <t>Gabinete Metálico 12 bocas</t>
  </si>
  <si>
    <t>On grid- 125kw  Trifásico</t>
  </si>
  <si>
    <t>COSTOS DIRECTOS</t>
  </si>
  <si>
    <r>
      <t>PROYECCIONES ANUALES DE COSTOS DIRECTOS EN FUNSION AL MIX DE VENTAS   ====</t>
    </r>
    <r>
      <rPr>
        <sz val="14"/>
        <color theme="1"/>
        <rFont val="Calibri"/>
        <family val="2"/>
        <scheme val="minor"/>
      </rPr>
      <t>&gt;</t>
    </r>
  </si>
  <si>
    <t>CASO EJEMPLO OBRA 50KVA</t>
  </si>
  <si>
    <t>Escenarios en funsion a % de mercado abarcado</t>
  </si>
  <si>
    <t>Movimientos logisticos/dias de consumo/mercaderia en transito</t>
  </si>
  <si>
    <t>Tablero On grid - 5Kw  Monofásico</t>
  </si>
  <si>
    <t>Sist. Monofasico 5kva</t>
  </si>
  <si>
    <t>Sist. Trifasico 50kva</t>
  </si>
  <si>
    <t>Sist. Trifasico 125kva</t>
  </si>
  <si>
    <t>Stock mat. y accesorios Nacionales e importados</t>
  </si>
  <si>
    <t>Concepto</t>
  </si>
  <si>
    <r>
      <t xml:space="preserve"> </t>
    </r>
    <r>
      <rPr>
        <b/>
        <sz val="11"/>
        <color rgb="FF000000"/>
        <rFont val="Calibri"/>
        <family val="2"/>
      </rPr>
      <t>Equipamieto</t>
    </r>
  </si>
  <si>
    <t>Materiales de inst.</t>
  </si>
  <si>
    <t>STAKEHOLDERS</t>
  </si>
  <si>
    <t>Alquiler de oficina y depósito</t>
  </si>
  <si>
    <t>Financiacion</t>
  </si>
  <si>
    <t>Frances</t>
  </si>
  <si>
    <t>Flujo de caja final</t>
  </si>
  <si>
    <t>AL30</t>
  </si>
  <si>
    <t>GD30</t>
  </si>
  <si>
    <t>GD35</t>
  </si>
  <si>
    <t>BPY26</t>
  </si>
  <si>
    <t>BPJ25</t>
  </si>
  <si>
    <t>TX26</t>
  </si>
  <si>
    <t>BPOC7</t>
  </si>
  <si>
    <t>TZX26</t>
  </si>
  <si>
    <t>Monto ($)</t>
  </si>
  <si>
    <t>60%  auto.</t>
  </si>
  <si>
    <t xml:space="preserve"> 10 años</t>
  </si>
  <si>
    <t>Segmentacion de la demanda de Energía Renovable (GWh)</t>
  </si>
  <si>
    <t>Ya instalada</t>
  </si>
  <si>
    <t>Demanda ren."Residencial"</t>
  </si>
  <si>
    <t>Proyeccion de la demanda de Energía Renovable por segmento (GWh)</t>
  </si>
  <si>
    <t>Restriccion geo.</t>
  </si>
  <si>
    <t>Publico objetivo</t>
  </si>
  <si>
    <t>Competencia directa e indirecta</t>
  </si>
  <si>
    <t>ACCIONA</t>
  </si>
  <si>
    <t>ENEL</t>
  </si>
  <si>
    <t>UNIVERGY</t>
  </si>
  <si>
    <t>360 ENERGY</t>
  </si>
  <si>
    <t>POWER CHINA</t>
  </si>
  <si>
    <t>Servicios Ofrecidos</t>
  </si>
  <si>
    <t>Diseño, instalación, operación y mantenimiento de parques</t>
  </si>
  <si>
    <t>Generación y distribución de energía renovable y gas</t>
  </si>
  <si>
    <t>Diseño, instalación y operación</t>
  </si>
  <si>
    <t>Diseño, instalación y mantenimiento</t>
  </si>
  <si>
    <t>Potencia Instalada (MW)</t>
  </si>
  <si>
    <t>¿Instalaron en Argentina?</t>
  </si>
  <si>
    <t>NO</t>
  </si>
  <si>
    <t>SI</t>
  </si>
  <si>
    <t>¿Quieren instalar en Argentina?</t>
  </si>
  <si>
    <t>N/S</t>
  </si>
  <si>
    <t>Proyectos Grandes</t>
  </si>
  <si>
    <t>Proyectos Residenciales</t>
  </si>
  <si>
    <t>Cantidad de empleados</t>
  </si>
  <si>
    <t>Energe</t>
  </si>
  <si>
    <t>ALP</t>
  </si>
  <si>
    <t>Frecuencia</t>
  </si>
  <si>
    <t>Cerro energía</t>
  </si>
  <si>
    <t>Diseño y venta, terciarizacion de instalacion</t>
  </si>
  <si>
    <t>Diseño y venta, e instalacion</t>
  </si>
  <si>
    <t>¿Instalaron en bs as?</t>
  </si>
  <si>
    <t>Tienen local al publico</t>
  </si>
  <si>
    <t>Proyectos &gt;100KWP</t>
  </si>
  <si>
    <t>Firma/Marca</t>
  </si>
  <si>
    <t>Capacidad Anual de Módulos (MW/año)</t>
  </si>
  <si>
    <t>Longi Green*</t>
  </si>
  <si>
    <t>JA Solar</t>
  </si>
  <si>
    <t>Trina Solar</t>
  </si>
  <si>
    <t>Tongwei*</t>
  </si>
  <si>
    <t>Chint/ Astronergy*</t>
  </si>
  <si>
    <t>Canadian Solar</t>
  </si>
  <si>
    <t>Risen Energy*</t>
  </si>
  <si>
    <t>GCL System*</t>
  </si>
  <si>
    <t>TRINA</t>
  </si>
  <si>
    <t>RISEN</t>
  </si>
  <si>
    <t>JA SOLAR</t>
  </si>
  <si>
    <t>Pais de origen</t>
  </si>
  <si>
    <t>China</t>
  </si>
  <si>
    <t>Pekín, China</t>
  </si>
  <si>
    <t>Año de incio</t>
  </si>
  <si>
    <t>Capacidad de produccion MW/año</t>
  </si>
  <si>
    <t>Oficina en latinoamerica</t>
  </si>
  <si>
    <t>Chile y brasil</t>
  </si>
  <si>
    <t>Brasil</t>
  </si>
  <si>
    <t>Brasil Chile Argentina</t>
  </si>
  <si>
    <t>Presencia en argentina</t>
  </si>
  <si>
    <t>si</t>
  </si>
  <si>
    <t>Potencia</t>
  </si>
  <si>
    <t>Eficiencia</t>
  </si>
  <si>
    <t>Garantia</t>
  </si>
  <si>
    <t>Cantidad de celdas</t>
  </si>
  <si>
    <t>Maxima tension</t>
  </si>
  <si>
    <t>1500vdc</t>
  </si>
  <si>
    <t>Precio fob usd/watt</t>
  </si>
  <si>
    <t>Cantidad por contenedor de 40</t>
  </si>
  <si>
    <t>Potencia total por contenedor</t>
  </si>
  <si>
    <t>Produccion de las principales marcas de Paneles solares y analisis comparativo</t>
  </si>
  <si>
    <t>Analisis comparativo de inversores</t>
  </si>
  <si>
    <t>SMA</t>
  </si>
  <si>
    <t>GROWATT</t>
  </si>
  <si>
    <t>HUAWEI</t>
  </si>
  <si>
    <t>DEYE</t>
  </si>
  <si>
    <t>Aleman</t>
  </si>
  <si>
    <t>Chino</t>
  </si>
  <si>
    <t>40GW</t>
  </si>
  <si>
    <t>6GW</t>
  </si>
  <si>
    <t>IMPUT</t>
  </si>
  <si>
    <t>max pv power dc</t>
  </si>
  <si>
    <t>75000W</t>
  </si>
  <si>
    <t>75000w</t>
  </si>
  <si>
    <t>65000w</t>
  </si>
  <si>
    <t>1000vdc</t>
  </si>
  <si>
    <t>1100 vdc</t>
  </si>
  <si>
    <t>1100vdc</t>
  </si>
  <si>
    <t>start voltage</t>
  </si>
  <si>
    <t>188vdc</t>
  </si>
  <si>
    <t>250vdc</t>
  </si>
  <si>
    <t>200V</t>
  </si>
  <si>
    <t>N° de MPPT</t>
  </si>
  <si>
    <t>Entradas por MPPT</t>
  </si>
  <si>
    <t>Corriente maxima por mppt</t>
  </si>
  <si>
    <t>20A</t>
  </si>
  <si>
    <t>26A</t>
  </si>
  <si>
    <t>36A</t>
  </si>
  <si>
    <t>40A</t>
  </si>
  <si>
    <t>Corriente de cortocircuito por mppt</t>
  </si>
  <si>
    <t>30A</t>
  </si>
  <si>
    <t>32A</t>
  </si>
  <si>
    <t>55A</t>
  </si>
  <si>
    <t>60A</t>
  </si>
  <si>
    <t>OUTPUT</t>
  </si>
  <si>
    <t>salida nominal AC</t>
  </si>
  <si>
    <t>50000W</t>
  </si>
  <si>
    <t>Potencia aparente</t>
  </si>
  <si>
    <t>50000VA</t>
  </si>
  <si>
    <t>55000VA</t>
  </si>
  <si>
    <t>Corriente maxima</t>
  </si>
  <si>
    <t>72,5A</t>
  </si>
  <si>
    <t>80,5 A</t>
  </si>
  <si>
    <t>79,7A</t>
  </si>
  <si>
    <t>THDI</t>
  </si>
  <si>
    <t>&lt;3%</t>
  </si>
  <si>
    <t>Maxima eficiencia</t>
  </si>
  <si>
    <t>Eficiencia Europea</t>
  </si>
  <si>
    <t xml:space="preserve">Eficiencia del MPPT </t>
  </si>
  <si>
    <t>Caracteristicas</t>
  </si>
  <si>
    <t>Grado de porteccion IP</t>
  </si>
  <si>
    <t>Proteccion contra corriente de fuga</t>
  </si>
  <si>
    <t>Monitoreo de corriente pr mppt</t>
  </si>
  <si>
    <t>Proteccion contra cortocircuito</t>
  </si>
  <si>
    <t>Proteccion polaridad inversa</t>
  </si>
  <si>
    <t>Anti isla</t>
  </si>
  <si>
    <t>Certificaciones necesarias</t>
  </si>
  <si>
    <t xml:space="preserve">Ponderacion </t>
  </si>
  <si>
    <t>Reconocimiento en el mercado</t>
  </si>
  <si>
    <t>5-extensible</t>
  </si>
  <si>
    <t>precio neto</t>
  </si>
  <si>
    <t>Costo usd/w</t>
  </si>
  <si>
    <t>TIR del proyecto</t>
  </si>
  <si>
    <t xml:space="preserve">Costo de la energia T1 </t>
  </si>
  <si>
    <t xml:space="preserve">Costo de la energia T2 </t>
  </si>
  <si>
    <t>Costo de la energia T3</t>
  </si>
  <si>
    <t>*Se determinan 3 sistemas tipos, para cada uno de los segmentos a cubrir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</si>
</sst>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44" formatCode="_-&quot;$&quot;\ * #,##0.00_-;\-&quot;$&quot;\ * #,##0.00_-;_-&quot;$&quot;\ * &quot;-&quot;??_-;_-@_-"/>
    <numFmt numFmtId="164" formatCode="_-* #,##0.00\ _€_-;\-* #,##0.00\ _€_-;_-* &quot;-&quot;??\ _€_-;_-@_-"/>
    <numFmt numFmtId="165" formatCode="&quot;$&quot;\ #,##0.00_);[Red]\(&quot;$&quot;\ #,##0.00\)"/>
    <numFmt numFmtId="166" formatCode="_(&quot;$&quot;\ * #,##0.00_);_(&quot;$&quot;\ * \(#,##0.00\);_(&quot;$&quot;\ * &quot;-&quot;??_);_(@_)"/>
    <numFmt numFmtId="167" formatCode="_(* #,##0.00_);_(* \(#,##0.00\);_(* &quot;-&quot;??_);_(@_)"/>
    <numFmt numFmtId="168" formatCode="_ &quot;$&quot;\ * #,##0.00_ ;_ &quot;$&quot;\ * \-#,##0.00_ ;_ &quot;$&quot;\ * &quot;-&quot;??_ ;_ @_ "/>
    <numFmt numFmtId="169" formatCode="_ * #,##0.00_ ;_ * \-#,##0.00_ ;_ * &quot;-&quot;??_ ;_ @_ "/>
    <numFmt numFmtId="170" formatCode="_ * #,##0_ ;_ * \-#,##0_ ;_ * &quot;-&quot;??_ ;_ @_ "/>
    <numFmt numFmtId="171" formatCode="0.0%"/>
    <numFmt numFmtId="172" formatCode="[$$-2C0A]#,##0"/>
    <numFmt numFmtId="173" formatCode="#,##0\ _€"/>
    <numFmt numFmtId="174" formatCode="#,##0.00000"/>
    <numFmt numFmtId="175" formatCode="#,##0.0"/>
    <numFmt numFmtId="176" formatCode="0.000%"/>
    <numFmt numFmtId="177" formatCode="0.000"/>
    <numFmt numFmtId="178" formatCode="0.0"/>
    <numFmt numFmtId="179" formatCode="#,#00;\(#,#00\)"/>
    <numFmt numFmtId="180" formatCode="#,##0;\(#,#00\)"/>
    <numFmt numFmtId="181" formatCode="0.0000"/>
    <numFmt numFmtId="182" formatCode="_ &quot;$&quot;\ * #,##0_ ;_ &quot;$&quot;\ * \-#,##0_ ;_ &quot;$&quot;\ * &quot;-&quot;??_ ;_ @_ "/>
    <numFmt numFmtId="183" formatCode="_ [$€-2]\ * #,##0.00_ ;_ [$€-2]\ * \-#,##0.00_ ;_ [$€-2]\ * &quot;-&quot;??_ "/>
    <numFmt numFmtId="184" formatCode="_ * #,##0.0_ ;_ * \-#,##0.0_ ;_ * &quot;-&quot;??_ ;_ @_ "/>
    <numFmt numFmtId="185" formatCode="_ * #,##0.0_ ;_ * \-#,##0.0_ ;_ * &quot;-&quot;?_ ;_ @_ "/>
    <numFmt numFmtId="186" formatCode="_ * #,##0_ ;_ * \-#,##0_ ;_ * &quot;-&quot;???_ ;_ @_ "/>
    <numFmt numFmtId="187" formatCode="[$-2C0A]General"/>
    <numFmt numFmtId="188" formatCode="0.0&quot;°C&quot;"/>
    <numFmt numFmtId="189" formatCode="0&quot;°&quot;"/>
    <numFmt numFmtId="190" formatCode="#,##0.000"/>
    <numFmt numFmtId="191" formatCode="_ * #,##0.0000_ ;_ * \-#,##0.0000_ ;_ * &quot;-&quot;??_ ;_ @_ "/>
    <numFmt numFmtId="192" formatCode="&quot;$&quot;\ #,##0.00"/>
    <numFmt numFmtId="193" formatCode="_-[$$-2C0A]\ * #,##0.00_-;\-[$$-2C0A]\ * #,##0.00_-;_-[$$-2C0A]\ * &quot;-&quot;??_-;_-@_-"/>
    <numFmt numFmtId="194" formatCode="_(&quot;$&quot;\ * #,##0_);_(&quot;$&quot;\ * \(#,##0\);_(&quot;$&quot;\ * &quot;-&quot;??_);_(@_)"/>
    <numFmt numFmtId="195" formatCode="_-&quot;$&quot;\ * #,##0.000_-;\-&quot;$&quot;\ * #,##0.000_-;_-&quot;$&quot;\ * &quot;-&quot;??_-;_-@_-"/>
  </numFmts>
  <fonts count="99">
    <font>
      <sz val="11"/>
      <color theme="1"/>
      <name val="Calibri"/>
      <family val="2"/>
      <scheme val="minor"/>
    </font>
    <font>
      <b/>
      <sz val="11"/>
      <color theme="1"/>
      <name val="Calibri"/>
      <family val="2"/>
      <scheme val="minor"/>
    </font>
    <font>
      <sz val="11"/>
      <color indexed="8"/>
      <name val="Calibri"/>
      <family val="2"/>
    </font>
    <font>
      <sz val="8"/>
      <color indexed="8"/>
      <name val="Arial"/>
      <family val="2"/>
    </font>
    <font>
      <sz val="8"/>
      <name val="Arial"/>
      <family val="2"/>
    </font>
    <font>
      <i/>
      <sz val="11"/>
      <color theme="1"/>
      <name val="Calibri"/>
      <family val="2"/>
      <scheme val="minor"/>
    </font>
    <font>
      <sz val="11"/>
      <name val="Calibri"/>
      <family val="2"/>
      <scheme val="minor"/>
    </font>
    <font>
      <sz val="11"/>
      <color theme="1"/>
      <name val="Calibri"/>
      <family val="2"/>
    </font>
    <font>
      <sz val="10"/>
      <color theme="1"/>
      <name val="Arial"/>
      <family val="2"/>
    </font>
    <font>
      <sz val="10"/>
      <name val="Arial"/>
      <family val="2"/>
    </font>
    <font>
      <b/>
      <sz val="8"/>
      <name val="Arial"/>
      <family val="2"/>
    </font>
    <font>
      <sz val="11"/>
      <color theme="1"/>
      <name val="Calibri"/>
      <family val="2"/>
      <scheme val="minor"/>
    </font>
    <font>
      <i/>
      <sz val="10"/>
      <name val="Arial"/>
      <family val="2"/>
    </font>
    <font>
      <sz val="10"/>
      <color theme="0"/>
      <name val="Arial"/>
      <family val="2"/>
    </font>
    <font>
      <b/>
      <sz val="10"/>
      <name val="Arial"/>
      <family val="2"/>
    </font>
    <font>
      <sz val="10"/>
      <color indexed="9"/>
      <name val="Arial"/>
      <family val="2"/>
    </font>
    <font>
      <b/>
      <i/>
      <sz val="10"/>
      <name val="Arial"/>
      <family val="2"/>
    </font>
    <font>
      <b/>
      <i/>
      <u/>
      <sz val="10"/>
      <name val="Arial"/>
      <family val="2"/>
    </font>
    <font>
      <b/>
      <i/>
      <u val="double"/>
      <sz val="10"/>
      <name val="Arial"/>
      <family val="2"/>
    </font>
    <font>
      <sz val="10"/>
      <color theme="1" tint="0.499984740745262"/>
      <name val="Arial"/>
      <family val="2"/>
    </font>
    <font>
      <sz val="10"/>
      <color theme="4" tint="0.39997558519241921"/>
      <name val="Arial"/>
      <family val="2"/>
    </font>
    <font>
      <b/>
      <sz val="10"/>
      <color theme="1"/>
      <name val="Arial"/>
      <family val="2"/>
    </font>
    <font>
      <sz val="10"/>
      <color theme="1"/>
      <name val="Calibri"/>
      <family val="2"/>
      <scheme val="minor"/>
    </font>
    <font>
      <b/>
      <sz val="10"/>
      <name val="Symbol"/>
      <family val="1"/>
      <charset val="2"/>
    </font>
    <font>
      <b/>
      <i/>
      <sz val="10"/>
      <color indexed="10"/>
      <name val="Arial"/>
      <family val="2"/>
    </font>
    <font>
      <b/>
      <u/>
      <sz val="11"/>
      <color theme="1"/>
      <name val="Calibri"/>
      <family val="2"/>
      <scheme val="minor"/>
    </font>
    <font>
      <b/>
      <i/>
      <sz val="12"/>
      <name val="Arial"/>
      <family val="2"/>
    </font>
    <font>
      <b/>
      <i/>
      <sz val="11"/>
      <color theme="1"/>
      <name val="Calibri"/>
      <family val="2"/>
      <scheme val="minor"/>
    </font>
    <font>
      <vertAlign val="subscript"/>
      <sz val="11"/>
      <color theme="1"/>
      <name val="Calibri"/>
      <family val="2"/>
      <scheme val="minor"/>
    </font>
    <font>
      <b/>
      <i/>
      <u/>
      <sz val="12"/>
      <color indexed="12"/>
      <name val="Arial"/>
      <family val="2"/>
    </font>
    <font>
      <u/>
      <sz val="10"/>
      <color indexed="12"/>
      <name val="Arial"/>
      <family val="2"/>
    </font>
    <font>
      <b/>
      <i/>
      <sz val="10"/>
      <color theme="1"/>
      <name val="Arial"/>
      <family val="2"/>
    </font>
    <font>
      <b/>
      <i/>
      <vertAlign val="subscript"/>
      <sz val="10"/>
      <name val="Arial"/>
      <family val="2"/>
    </font>
    <font>
      <b/>
      <i/>
      <vertAlign val="superscript"/>
      <sz val="10"/>
      <name val="Arial"/>
      <family val="2"/>
    </font>
    <font>
      <b/>
      <i/>
      <sz val="10"/>
      <color indexed="39"/>
      <name val="Arial"/>
      <family val="2"/>
    </font>
    <font>
      <b/>
      <sz val="10"/>
      <color rgb="FF008080"/>
      <name val="Arial"/>
      <family val="2"/>
    </font>
    <font>
      <b/>
      <i/>
      <sz val="10"/>
      <name val="Symbol"/>
      <family val="1"/>
      <charset val="2"/>
    </font>
    <font>
      <u/>
      <sz val="10"/>
      <name val="Arial"/>
      <family val="2"/>
    </font>
    <font>
      <i/>
      <sz val="10"/>
      <color indexed="63"/>
      <name val="Arial"/>
      <family val="2"/>
    </font>
    <font>
      <b/>
      <i/>
      <sz val="9"/>
      <name val="Arial"/>
      <family val="2"/>
    </font>
    <font>
      <b/>
      <i/>
      <vertAlign val="subscript"/>
      <sz val="12"/>
      <name val="Arial"/>
      <family val="2"/>
    </font>
    <font>
      <sz val="10"/>
      <color indexed="55"/>
      <name val="Arial"/>
      <family val="2"/>
    </font>
    <font>
      <b/>
      <i/>
      <sz val="10"/>
      <color indexed="12"/>
      <name val="Arial"/>
      <family val="2"/>
    </font>
    <font>
      <vertAlign val="subscript"/>
      <sz val="10"/>
      <name val="Arial"/>
      <family val="2"/>
    </font>
    <font>
      <sz val="10"/>
      <color theme="1"/>
      <name val="Times New Roman"/>
      <family val="1"/>
    </font>
    <font>
      <b/>
      <sz val="10"/>
      <color rgb="FF000000"/>
      <name val="Calibri"/>
      <family val="2"/>
    </font>
    <font>
      <sz val="9"/>
      <color theme="1"/>
      <name val="Arial"/>
      <family val="2"/>
    </font>
    <font>
      <sz val="10"/>
      <color rgb="FF000000"/>
      <name val="Calibri"/>
      <family val="2"/>
    </font>
    <font>
      <sz val="11"/>
      <color theme="1"/>
      <name val="Arial"/>
      <family val="2"/>
    </font>
    <font>
      <sz val="11"/>
      <color rgb="FF000000"/>
      <name val="Calibri"/>
      <family val="2"/>
    </font>
    <font>
      <u/>
      <sz val="11"/>
      <color theme="10"/>
      <name val="Calibri"/>
      <family val="2"/>
      <scheme val="minor"/>
    </font>
    <font>
      <sz val="11"/>
      <color theme="5" tint="-0.499984740745262"/>
      <name val="Calibri"/>
      <family val="2"/>
      <scheme val="minor"/>
    </font>
    <font>
      <b/>
      <sz val="10"/>
      <color indexed="9"/>
      <name val="Arial"/>
      <family val="2"/>
    </font>
    <font>
      <b/>
      <sz val="12"/>
      <name val="Arial"/>
      <family val="2"/>
    </font>
    <font>
      <b/>
      <sz val="12"/>
      <color indexed="9"/>
      <name val="Arial"/>
      <family val="2"/>
    </font>
    <font>
      <b/>
      <sz val="20"/>
      <name val="Arial"/>
      <family val="2"/>
    </font>
    <font>
      <b/>
      <i/>
      <sz val="14"/>
      <name val="Arial"/>
      <family val="2"/>
    </font>
    <font>
      <b/>
      <sz val="10"/>
      <color indexed="9"/>
      <name val="Symbol"/>
      <family val="1"/>
      <charset val="2"/>
    </font>
    <font>
      <sz val="11"/>
      <name val="Arial"/>
      <family val="2"/>
    </font>
    <font>
      <u/>
      <sz val="10"/>
      <color theme="10"/>
      <name val="Arial"/>
      <family val="2"/>
    </font>
    <font>
      <sz val="9"/>
      <color theme="1"/>
      <name val="Calibri"/>
      <family val="2"/>
      <scheme val="minor"/>
    </font>
    <font>
      <b/>
      <i/>
      <sz val="14"/>
      <color theme="3" tint="-0.499984740745262"/>
      <name val="Calibri"/>
      <family val="2"/>
      <scheme val="minor"/>
    </font>
    <font>
      <b/>
      <i/>
      <sz val="12"/>
      <color theme="3" tint="-0.499984740745262"/>
      <name val="Arial"/>
      <family val="2"/>
    </font>
    <font>
      <b/>
      <sz val="8"/>
      <color rgb="FF000040"/>
      <name val="Arial"/>
      <family val="2"/>
    </font>
    <font>
      <sz val="9"/>
      <color rgb="FF000000"/>
      <name val="Arial"/>
      <family val="2"/>
    </font>
    <font>
      <sz val="11"/>
      <color rgb="FF444444"/>
      <name val="Arial"/>
      <family val="2"/>
    </font>
    <font>
      <sz val="12"/>
      <color theme="1"/>
      <name val="Calibri"/>
      <family val="2"/>
      <scheme val="minor"/>
    </font>
    <font>
      <sz val="10"/>
      <color rgb="FF000000"/>
      <name val="Arial"/>
      <family val="2"/>
    </font>
    <font>
      <sz val="12"/>
      <color rgb="FF000000"/>
      <name val="Calibri"/>
      <family val="2"/>
    </font>
    <font>
      <sz val="11"/>
      <color rgb="FF006100"/>
      <name val="Calibri"/>
      <family val="2"/>
      <scheme val="minor"/>
    </font>
    <font>
      <sz val="9"/>
      <name val="Arial"/>
      <family val="2"/>
    </font>
    <font>
      <b/>
      <sz val="9"/>
      <name val="Arial"/>
      <family val="2"/>
    </font>
    <font>
      <b/>
      <sz val="9"/>
      <color rgb="FF000000"/>
      <name val="Arial"/>
      <family val="2"/>
    </font>
    <font>
      <sz val="8"/>
      <color theme="1"/>
      <name val="Calibri"/>
      <family val="2"/>
      <scheme val="minor"/>
    </font>
    <font>
      <sz val="11"/>
      <color theme="1"/>
      <name val="Times New Roman"/>
      <family val="1"/>
    </font>
    <font>
      <b/>
      <sz val="8"/>
      <color theme="1"/>
      <name val="Calibri"/>
      <family val="2"/>
      <scheme val="minor"/>
    </font>
    <font>
      <b/>
      <sz val="11"/>
      <name val="Calibri"/>
      <family val="2"/>
      <scheme val="minor"/>
    </font>
    <font>
      <b/>
      <sz val="12"/>
      <color theme="1"/>
      <name val="Calibri"/>
      <family val="2"/>
      <scheme val="minor"/>
    </font>
    <font>
      <sz val="11"/>
      <color theme="0"/>
      <name val="Calibri"/>
      <family val="2"/>
      <scheme val="minor"/>
    </font>
    <font>
      <sz val="8"/>
      <color rgb="FF000000"/>
      <name val="Segoe UI"/>
      <family val="2"/>
    </font>
    <font>
      <b/>
      <sz val="11"/>
      <name val="Arial"/>
      <family val="2"/>
    </font>
    <font>
      <sz val="11"/>
      <color theme="0" tint="-0.499984740745262"/>
      <name val="Calibri"/>
      <family val="2"/>
      <scheme val="minor"/>
    </font>
    <font>
      <sz val="10"/>
      <color theme="0" tint="-0.499984740745262"/>
      <name val="Arial"/>
      <family val="2"/>
    </font>
    <font>
      <sz val="10"/>
      <color theme="1"/>
      <name val="Calibri"/>
      <family val="2"/>
    </font>
    <font>
      <b/>
      <sz val="10"/>
      <color theme="1"/>
      <name val="Calibri"/>
      <family val="2"/>
    </font>
    <font>
      <b/>
      <sz val="14"/>
      <color theme="0"/>
      <name val="Calibri"/>
      <family val="2"/>
      <scheme val="minor"/>
    </font>
    <font>
      <b/>
      <sz val="12"/>
      <color theme="1"/>
      <name val="Gotham"/>
    </font>
    <font>
      <b/>
      <sz val="11"/>
      <color theme="1"/>
      <name val="Gotham"/>
    </font>
    <font>
      <sz val="12"/>
      <color theme="1"/>
      <name val="Gotham"/>
    </font>
    <font>
      <b/>
      <sz val="12"/>
      <name val="Gotham"/>
    </font>
    <font>
      <b/>
      <sz val="8"/>
      <color rgb="FF000000"/>
      <name val="Arial"/>
      <family val="2"/>
    </font>
    <font>
      <b/>
      <sz val="11"/>
      <color rgb="FF000000"/>
      <name val="Calibri"/>
      <family val="2"/>
    </font>
    <font>
      <b/>
      <sz val="11"/>
      <name val="Calibri"/>
      <family val="2"/>
    </font>
    <font>
      <b/>
      <sz val="9"/>
      <color theme="1"/>
      <name val="Arial"/>
      <family val="2"/>
    </font>
    <font>
      <sz val="11"/>
      <name val="Calibri"/>
      <family val="2"/>
    </font>
    <font>
      <sz val="14"/>
      <color theme="1"/>
      <name val="Calibri"/>
      <family val="2"/>
      <scheme val="minor"/>
    </font>
    <font>
      <sz val="6"/>
      <color theme="1"/>
      <name val="Times New Roman"/>
      <family val="1"/>
    </font>
    <font>
      <b/>
      <sz val="11"/>
      <color rgb="FF666666"/>
      <name val="Arial"/>
      <family val="2"/>
    </font>
    <font>
      <sz val="11"/>
      <color rgb="FF666666"/>
      <name val="Arial"/>
      <family val="2"/>
    </font>
  </fonts>
  <fills count="39">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rgb="FFFFFF00"/>
        <bgColor indexed="64"/>
      </patternFill>
    </fill>
    <fill>
      <patternFill patternType="solid">
        <fgColor indexed="22"/>
        <bgColor indexed="64"/>
      </patternFill>
    </fill>
    <fill>
      <patternFill patternType="solid">
        <fgColor theme="0"/>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indexed="23"/>
        <bgColor indexed="64"/>
      </patternFill>
    </fill>
    <fill>
      <patternFill patternType="solid">
        <fgColor theme="8" tint="0.79998168889431442"/>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theme="0" tint="-0.249977111117893"/>
        <bgColor indexed="64"/>
      </patternFill>
    </fill>
    <fill>
      <patternFill patternType="solid">
        <fgColor theme="4" tint="-0.249977111117893"/>
        <bgColor indexed="64"/>
      </patternFill>
    </fill>
    <fill>
      <patternFill patternType="solid">
        <fgColor rgb="FF00B050"/>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2"/>
        <bgColor indexed="64"/>
      </patternFill>
    </fill>
    <fill>
      <patternFill patternType="solid">
        <fgColor rgb="FFE4E5ED"/>
        <bgColor indexed="64"/>
      </patternFill>
    </fill>
    <fill>
      <patternFill patternType="solid">
        <fgColor rgb="FFF5F5F5"/>
        <bgColor indexed="64"/>
      </patternFill>
    </fill>
    <fill>
      <patternFill patternType="solid">
        <fgColor indexed="65"/>
        <bgColor indexed="64"/>
      </patternFill>
    </fill>
    <fill>
      <patternFill patternType="solid">
        <fgColor rgb="FFF2F2F2"/>
        <bgColor rgb="FFF2F2F2"/>
      </patternFill>
    </fill>
    <fill>
      <patternFill patternType="solid">
        <fgColor rgb="FF4285F4"/>
        <bgColor indexed="64"/>
      </patternFill>
    </fill>
    <fill>
      <patternFill patternType="solid">
        <fgColor rgb="FFD2E0B2"/>
        <bgColor indexed="64"/>
      </patternFill>
    </fill>
    <fill>
      <patternFill patternType="solid">
        <fgColor theme="4"/>
        <bgColor indexed="64"/>
      </patternFill>
    </fill>
    <fill>
      <patternFill patternType="solid">
        <fgColor rgb="FFF77D03"/>
        <bgColor indexed="64"/>
      </patternFill>
    </fill>
    <fill>
      <patternFill patternType="solid">
        <fgColor rgb="FFFFCD2F"/>
        <bgColor indexed="64"/>
      </patternFill>
    </fill>
    <fill>
      <patternFill patternType="solid">
        <fgColor rgb="FFFFFFFF"/>
        <bgColor rgb="FF000000"/>
      </patternFill>
    </fill>
    <fill>
      <patternFill patternType="solid">
        <fgColor rgb="FFFBD893"/>
        <bgColor indexed="64"/>
      </patternFill>
    </fill>
    <fill>
      <patternFill patternType="solid">
        <fgColor theme="6" tint="0.39997558519241921"/>
        <bgColor indexed="64"/>
      </patternFill>
    </fill>
  </fills>
  <borders count="10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indexed="64"/>
      </left>
      <right/>
      <top style="thin">
        <color indexed="64"/>
      </top>
      <bottom style="thin">
        <color indexed="64"/>
      </bottom>
      <diagonal/>
    </border>
    <border>
      <left style="thin">
        <color auto="1"/>
      </left>
      <right style="medium">
        <color auto="1"/>
      </right>
      <top/>
      <bottom style="thin">
        <color auto="1"/>
      </bottom>
      <diagonal/>
    </border>
    <border>
      <left style="thin">
        <color indexed="64"/>
      </left>
      <right/>
      <top/>
      <bottom style="thin">
        <color indexed="64"/>
      </bottom>
      <diagonal/>
    </border>
    <border>
      <left style="medium">
        <color auto="1"/>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bottom style="medium">
        <color indexed="64"/>
      </bottom>
      <diagonal/>
    </border>
    <border>
      <left/>
      <right/>
      <top style="medium">
        <color indexed="64"/>
      </top>
      <bottom style="thin">
        <color indexed="64"/>
      </bottom>
      <diagonal/>
    </border>
    <border>
      <left/>
      <right style="thin">
        <color auto="1"/>
      </right>
      <top style="medium">
        <color auto="1"/>
      </top>
      <bottom style="medium">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indexed="64"/>
      </left>
      <right style="thin">
        <color indexed="64"/>
      </right>
      <top style="medium">
        <color auto="1"/>
      </top>
      <bottom style="thin">
        <color indexed="64"/>
      </bottom>
      <diagonal/>
    </border>
    <border>
      <left style="thin">
        <color auto="1"/>
      </left>
      <right style="medium">
        <color auto="1"/>
      </right>
      <top style="medium">
        <color auto="1"/>
      </top>
      <bottom style="thin">
        <color auto="1"/>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top style="medium">
        <color rgb="FF008080"/>
      </top>
      <bottom style="medium">
        <color rgb="FF008080"/>
      </bottom>
      <diagonal/>
    </border>
    <border>
      <left style="medium">
        <color rgb="FF008080"/>
      </left>
      <right/>
      <top style="medium">
        <color rgb="FF008080"/>
      </top>
      <bottom style="medium">
        <color rgb="FF008080"/>
      </bottom>
      <diagonal/>
    </border>
    <border>
      <left/>
      <right style="medium">
        <color rgb="FF008080"/>
      </right>
      <top style="medium">
        <color rgb="FF008080"/>
      </top>
      <bottom style="medium">
        <color rgb="FF00808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rgb="FF008080"/>
      </top>
      <bottom style="medium">
        <color rgb="FF00808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top/>
      <bottom style="medium">
        <color indexed="64"/>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auto="1"/>
      </right>
      <top style="thin">
        <color indexed="64"/>
      </top>
      <bottom style="thin">
        <color indexed="64"/>
      </bottom>
      <diagonal/>
    </border>
    <border>
      <left/>
      <right style="thin">
        <color auto="1"/>
      </right>
      <top style="thin">
        <color auto="1"/>
      </top>
      <bottom style="medium">
        <color auto="1"/>
      </bottom>
      <diagonal/>
    </border>
    <border>
      <left/>
      <right style="thin">
        <color rgb="FF000000"/>
      </right>
      <top style="thin">
        <color rgb="FF000000"/>
      </top>
      <bottom style="thin">
        <color rgb="FF000000"/>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diagonal/>
    </border>
    <border>
      <left/>
      <right style="thin">
        <color auto="1"/>
      </right>
      <top style="medium">
        <color auto="1"/>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style="medium">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bottom style="thin">
        <color auto="1"/>
      </bottom>
      <diagonal/>
    </border>
    <border>
      <left style="medium">
        <color indexed="64"/>
      </left>
      <right/>
      <top style="thin">
        <color indexed="64"/>
      </top>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indexed="64"/>
      </left>
      <right/>
      <top style="medium">
        <color indexed="64"/>
      </top>
      <bottom style="thin">
        <color theme="4" tint="-0.24994659260841701"/>
      </bottom>
      <diagonal/>
    </border>
    <border>
      <left/>
      <right/>
      <top style="medium">
        <color indexed="64"/>
      </top>
      <bottom style="thin">
        <color theme="4" tint="-0.24994659260841701"/>
      </bottom>
      <diagonal/>
    </border>
    <border>
      <left/>
      <right style="thin">
        <color theme="4" tint="-0.24994659260841701"/>
      </right>
      <top style="medium">
        <color indexed="64"/>
      </top>
      <bottom style="thin">
        <color theme="4" tint="-0.24994659260841701"/>
      </bottom>
      <diagonal/>
    </border>
    <border>
      <left style="thin">
        <color theme="4" tint="-0.24994659260841701"/>
      </left>
      <right style="thin">
        <color theme="4" tint="-0.24994659260841701"/>
      </right>
      <top style="medium">
        <color indexed="64"/>
      </top>
      <bottom style="thin">
        <color theme="4" tint="-0.24994659260841701"/>
      </bottom>
      <diagonal/>
    </border>
    <border>
      <left style="thin">
        <color theme="4" tint="-0.24994659260841701"/>
      </left>
      <right style="medium">
        <color indexed="64"/>
      </right>
      <top style="medium">
        <color indexed="64"/>
      </top>
      <bottom style="thin">
        <color theme="4" tint="-0.24994659260841701"/>
      </bottom>
      <diagonal/>
    </border>
    <border>
      <left style="medium">
        <color indexed="64"/>
      </left>
      <right/>
      <top style="thin">
        <color theme="4" tint="-0.24994659260841701"/>
      </top>
      <bottom style="thin">
        <color theme="4" tint="-0.24994659260841701"/>
      </bottom>
      <diagonal/>
    </border>
    <border>
      <left style="thin">
        <color theme="4" tint="-0.24994659260841701"/>
      </left>
      <right style="medium">
        <color indexed="64"/>
      </right>
      <top style="thin">
        <color theme="4" tint="-0.24994659260841701"/>
      </top>
      <bottom style="thin">
        <color theme="4" tint="-0.24994659260841701"/>
      </bottom>
      <diagonal/>
    </border>
    <border>
      <left style="medium">
        <color indexed="64"/>
      </left>
      <right/>
      <top style="thin">
        <color theme="4" tint="-0.24994659260841701"/>
      </top>
      <bottom style="medium">
        <color indexed="64"/>
      </bottom>
      <diagonal/>
    </border>
    <border>
      <left/>
      <right/>
      <top style="thin">
        <color theme="4" tint="-0.24994659260841701"/>
      </top>
      <bottom style="medium">
        <color indexed="64"/>
      </bottom>
      <diagonal/>
    </border>
    <border>
      <left/>
      <right style="thin">
        <color theme="4" tint="-0.24994659260841701"/>
      </right>
      <top style="thin">
        <color theme="4" tint="-0.24994659260841701"/>
      </top>
      <bottom style="medium">
        <color indexed="64"/>
      </bottom>
      <diagonal/>
    </border>
    <border>
      <left style="thin">
        <color theme="4" tint="-0.24994659260841701"/>
      </left>
      <right style="thin">
        <color theme="4" tint="-0.24994659260841701"/>
      </right>
      <top style="thin">
        <color theme="4" tint="-0.24994659260841701"/>
      </top>
      <bottom style="medium">
        <color indexed="64"/>
      </bottom>
      <diagonal/>
    </border>
    <border>
      <left style="thin">
        <color theme="4" tint="-0.24994659260841701"/>
      </left>
      <right style="medium">
        <color indexed="64"/>
      </right>
      <top style="thin">
        <color theme="4" tint="-0.24994659260841701"/>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CCCCCC"/>
      </left>
      <right style="medium">
        <color rgb="FF000000"/>
      </right>
      <top style="medium">
        <color rgb="FF000000"/>
      </top>
      <bottom style="medium">
        <color rgb="FF000000"/>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auto="1"/>
      </left>
      <right/>
      <top style="thin">
        <color auto="1"/>
      </top>
      <bottom style="medium">
        <color auto="1"/>
      </bottom>
      <diagonal/>
    </border>
    <border>
      <left/>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s>
  <cellStyleXfs count="36">
    <xf numFmtId="0" fontId="0" fillId="0" borderId="0"/>
    <xf numFmtId="9" fontId="2" fillId="0" borderId="0" applyFont="0" applyFill="0" applyBorder="0" applyAlignment="0" applyProtection="0"/>
    <xf numFmtId="0" fontId="8" fillId="0" borderId="0"/>
    <xf numFmtId="0" fontId="9" fillId="0" borderId="0"/>
    <xf numFmtId="169" fontId="11" fillId="0" borderId="0" applyFont="0" applyFill="0" applyBorder="0" applyAlignment="0" applyProtection="0"/>
    <xf numFmtId="9" fontId="11"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50" fillId="0" borderId="0" applyNumberForma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8" fontId="9" fillId="0" borderId="0" applyFont="0" applyFill="0" applyBorder="0" applyAlignment="0" applyProtection="0"/>
    <xf numFmtId="9" fontId="9" fillId="0" borderId="0" applyFont="0" applyFill="0" applyBorder="0" applyAlignment="0" applyProtection="0"/>
    <xf numFmtId="0" fontId="11" fillId="0" borderId="0"/>
    <xf numFmtId="9" fontId="11" fillId="0" borderId="0" applyFont="0" applyFill="0" applyBorder="0" applyAlignment="0" applyProtection="0"/>
    <xf numFmtId="0" fontId="59" fillId="0" borderId="0" applyNumberFormat="0" applyFill="0" applyBorder="0" applyAlignment="0" applyProtection="0"/>
    <xf numFmtId="0" fontId="66" fillId="0" borderId="0"/>
    <xf numFmtId="9" fontId="66" fillId="0" borderId="0" applyFont="0" applyFill="0" applyBorder="0" applyAlignment="0" applyProtection="0"/>
    <xf numFmtId="0" fontId="11" fillId="0" borderId="0"/>
    <xf numFmtId="0" fontId="11" fillId="0" borderId="0"/>
    <xf numFmtId="0" fontId="9" fillId="0" borderId="0"/>
    <xf numFmtId="0" fontId="11" fillId="0" borderId="0"/>
    <xf numFmtId="187" fontId="67" fillId="0" borderId="0"/>
    <xf numFmtId="187" fontId="68" fillId="0" borderId="0"/>
    <xf numFmtId="0" fontId="48" fillId="0" borderId="0"/>
    <xf numFmtId="0" fontId="11" fillId="0" borderId="0"/>
    <xf numFmtId="0" fontId="66" fillId="0" borderId="0"/>
    <xf numFmtId="0" fontId="66" fillId="0" borderId="0"/>
    <xf numFmtId="0" fontId="11" fillId="0" borderId="0"/>
    <xf numFmtId="0" fontId="66" fillId="0" borderId="0"/>
    <xf numFmtId="169" fontId="11" fillId="0" borderId="0" applyFont="0" applyFill="0" applyBorder="0" applyAlignment="0" applyProtection="0"/>
    <xf numFmtId="9" fontId="66" fillId="0" borderId="0" applyFont="0" applyFill="0" applyBorder="0" applyAlignment="0" applyProtection="0"/>
    <xf numFmtId="0" fontId="69" fillId="18" borderId="0" applyNumberFormat="0" applyBorder="0" applyAlignment="0" applyProtection="0"/>
    <xf numFmtId="0" fontId="50" fillId="0" borderId="0" applyNumberFormat="0" applyFill="0" applyBorder="0" applyAlignment="0" applyProtection="0"/>
    <xf numFmtId="166" fontId="11" fillId="0" borderId="0" applyFont="0" applyFill="0" applyBorder="0" applyAlignment="0" applyProtection="0"/>
  </cellStyleXfs>
  <cellXfs count="1142">
    <xf numFmtId="0" fontId="0" fillId="0" borderId="0" xfId="0"/>
    <xf numFmtId="0" fontId="0" fillId="0" borderId="0" xfId="0"/>
    <xf numFmtId="3" fontId="0" fillId="0" borderId="1" xfId="0" applyNumberFormat="1" applyBorder="1"/>
    <xf numFmtId="0" fontId="0" fillId="0" borderId="10" xfId="0" applyBorder="1"/>
    <xf numFmtId="3" fontId="0" fillId="0" borderId="0" xfId="0" applyNumberFormat="1" applyFill="1" applyBorder="1" applyAlignment="1"/>
    <xf numFmtId="0" fontId="0" fillId="0" borderId="0" xfId="0" applyFill="1" applyBorder="1" applyAlignment="1"/>
    <xf numFmtId="0" fontId="0" fillId="0" borderId="15" xfId="0" applyFill="1" applyBorder="1" applyAlignment="1"/>
    <xf numFmtId="0" fontId="5" fillId="0" borderId="16" xfId="0" applyFont="1" applyFill="1" applyBorder="1" applyAlignment="1">
      <alignment horizontal="center"/>
    </xf>
    <xf numFmtId="0" fontId="0" fillId="0" borderId="20" xfId="0" applyBorder="1"/>
    <xf numFmtId="0" fontId="0" fillId="0" borderId="21" xfId="0" applyBorder="1"/>
    <xf numFmtId="0" fontId="0" fillId="0" borderId="22" xfId="0" applyBorder="1"/>
    <xf numFmtId="0" fontId="0" fillId="0" borderId="27" xfId="0" applyBorder="1" applyAlignment="1">
      <alignment horizontal="center"/>
    </xf>
    <xf numFmtId="0" fontId="0" fillId="0" borderId="27" xfId="0" applyBorder="1"/>
    <xf numFmtId="0" fontId="0" fillId="0" borderId="0" xfId="0" applyBorder="1"/>
    <xf numFmtId="0" fontId="0" fillId="0" borderId="0" xfId="0" applyBorder="1" applyAlignment="1">
      <alignment horizontal="left"/>
    </xf>
    <xf numFmtId="0" fontId="0" fillId="0" borderId="28" xfId="0" applyBorder="1"/>
    <xf numFmtId="0" fontId="1" fillId="0" borderId="0" xfId="0" applyFont="1" applyAlignment="1">
      <alignment horizontal="center"/>
    </xf>
    <xf numFmtId="4" fontId="0" fillId="0" borderId="1" xfId="0" applyNumberFormat="1" applyBorder="1"/>
    <xf numFmtId="0" fontId="0" fillId="0" borderId="29" xfId="0" applyBorder="1"/>
    <xf numFmtId="0" fontId="0" fillId="0" borderId="30" xfId="0" applyBorder="1"/>
    <xf numFmtId="0" fontId="0" fillId="0" borderId="18" xfId="0" applyBorder="1"/>
    <xf numFmtId="0" fontId="0" fillId="0" borderId="37" xfId="0" applyBorder="1"/>
    <xf numFmtId="0" fontId="0" fillId="0" borderId="19" xfId="0" applyBorder="1"/>
    <xf numFmtId="0" fontId="0" fillId="0" borderId="38" xfId="0" applyBorder="1"/>
    <xf numFmtId="0" fontId="0" fillId="0" borderId="0" xfId="0" applyFill="1" applyBorder="1" applyAlignment="1">
      <alignment vertical="center" wrapText="1"/>
    </xf>
    <xf numFmtId="0" fontId="4" fillId="2" borderId="1" xfId="0" applyFont="1" applyFill="1" applyBorder="1" applyAlignment="1">
      <alignment horizontal="center"/>
    </xf>
    <xf numFmtId="3" fontId="3" fillId="0" borderId="1" xfId="0" applyNumberFormat="1" applyFont="1" applyFill="1" applyBorder="1"/>
    <xf numFmtId="0" fontId="0" fillId="0" borderId="1" xfId="0" applyBorder="1" applyAlignment="1">
      <alignment horizontal="center" vertical="center"/>
    </xf>
    <xf numFmtId="0" fontId="4" fillId="5" borderId="1" xfId="0" applyFont="1" applyFill="1" applyBorder="1" applyAlignment="1">
      <alignment horizontal="center"/>
    </xf>
    <xf numFmtId="0" fontId="0" fillId="0" borderId="38" xfId="0" applyBorder="1"/>
    <xf numFmtId="0" fontId="0" fillId="0" borderId="1" xfId="0" applyBorder="1"/>
    <xf numFmtId="0" fontId="0" fillId="0" borderId="0" xfId="0" applyBorder="1"/>
    <xf numFmtId="0" fontId="0" fillId="0" borderId="0" xfId="0"/>
    <xf numFmtId="3" fontId="0" fillId="0" borderId="0" xfId="0" applyNumberFormat="1"/>
    <xf numFmtId="172" fontId="0" fillId="0" borderId="0" xfId="0" applyNumberFormat="1"/>
    <xf numFmtId="0" fontId="9" fillId="0" borderId="0" xfId="6"/>
    <xf numFmtId="3" fontId="8" fillId="0" borderId="0" xfId="0" applyNumberFormat="1" applyFont="1"/>
    <xf numFmtId="0" fontId="8" fillId="0" borderId="0" xfId="0" applyFont="1"/>
    <xf numFmtId="0" fontId="9" fillId="0" borderId="0" xfId="6" applyFont="1"/>
    <xf numFmtId="1" fontId="15" fillId="0" borderId="0" xfId="6" applyNumberFormat="1" applyFont="1"/>
    <xf numFmtId="3" fontId="9" fillId="0" borderId="0" xfId="6" applyNumberFormat="1" applyFont="1"/>
    <xf numFmtId="0" fontId="9" fillId="0" borderId="0" xfId="6" applyFont="1" applyBorder="1" applyAlignment="1">
      <alignment horizontal="center"/>
    </xf>
    <xf numFmtId="3" fontId="9" fillId="0" borderId="0" xfId="6" applyNumberFormat="1" applyFont="1" applyBorder="1" applyAlignment="1">
      <alignment horizontal="center"/>
    </xf>
    <xf numFmtId="0" fontId="17" fillId="0" borderId="0" xfId="6" applyFont="1"/>
    <xf numFmtId="0" fontId="9" fillId="0" borderId="0" xfId="6" applyFont="1" applyAlignment="1">
      <alignment horizontal="center"/>
    </xf>
    <xf numFmtId="174" fontId="8" fillId="0" borderId="0" xfId="1" applyNumberFormat="1" applyFont="1" applyBorder="1" applyAlignment="1">
      <alignment horizontal="center"/>
    </xf>
    <xf numFmtId="3" fontId="8" fillId="0" borderId="0" xfId="1" applyNumberFormat="1" applyFont="1" applyBorder="1" applyAlignment="1">
      <alignment horizontal="center"/>
    </xf>
    <xf numFmtId="171" fontId="8" fillId="0" borderId="0" xfId="1" applyNumberFormat="1" applyFont="1" applyBorder="1" applyAlignment="1">
      <alignment horizontal="center"/>
    </xf>
    <xf numFmtId="0" fontId="18" fillId="0" borderId="0" xfId="6" applyFont="1"/>
    <xf numFmtId="0" fontId="19" fillId="0" borderId="0" xfId="6" applyFont="1" applyAlignment="1">
      <alignment horizontal="right"/>
    </xf>
    <xf numFmtId="10" fontId="19" fillId="0" borderId="0" xfId="6" applyNumberFormat="1" applyFont="1"/>
    <xf numFmtId="0" fontId="20" fillId="0" borderId="0" xfId="6" applyFont="1" applyAlignment="1">
      <alignment horizontal="right"/>
    </xf>
    <xf numFmtId="10" fontId="20" fillId="0" borderId="0" xfId="6" applyNumberFormat="1" applyFont="1"/>
    <xf numFmtId="0" fontId="19" fillId="0" borderId="0" xfId="6" applyFont="1"/>
    <xf numFmtId="0" fontId="20" fillId="0" borderId="0" xfId="6" applyFont="1"/>
    <xf numFmtId="10" fontId="20" fillId="0" borderId="0" xfId="6" applyNumberFormat="1" applyFont="1" applyBorder="1"/>
    <xf numFmtId="176" fontId="20" fillId="0" borderId="0" xfId="6" applyNumberFormat="1" applyFont="1"/>
    <xf numFmtId="0" fontId="9" fillId="0" borderId="0" xfId="6" applyFill="1" applyBorder="1"/>
    <xf numFmtId="0" fontId="9" fillId="0" borderId="0" xfId="6" applyFont="1" applyAlignment="1">
      <alignment horizontal="right"/>
    </xf>
    <xf numFmtId="0" fontId="0" fillId="0" borderId="0" xfId="0"/>
    <xf numFmtId="0" fontId="9" fillId="0" borderId="0" xfId="3"/>
    <xf numFmtId="0" fontId="0" fillId="0" borderId="0" xfId="0"/>
    <xf numFmtId="0" fontId="9" fillId="0" borderId="0" xfId="6" applyFont="1" applyFill="1"/>
    <xf numFmtId="0" fontId="22" fillId="0" borderId="0" xfId="0" applyFont="1" applyFill="1"/>
    <xf numFmtId="0" fontId="24" fillId="0" borderId="0" xfId="0" applyFont="1"/>
    <xf numFmtId="0" fontId="12" fillId="0" borderId="0" xfId="0" applyFont="1" applyFill="1" applyBorder="1" applyAlignment="1">
      <alignment horizontal="right"/>
    </xf>
    <xf numFmtId="3" fontId="9" fillId="0" borderId="0" xfId="0" applyNumberFormat="1" applyFont="1" applyFill="1" applyBorder="1" applyAlignment="1">
      <alignment horizontal="right"/>
    </xf>
    <xf numFmtId="0" fontId="0" fillId="0" borderId="0" xfId="0"/>
    <xf numFmtId="0" fontId="9" fillId="0" borderId="0" xfId="6"/>
    <xf numFmtId="0" fontId="14" fillId="0" borderId="0" xfId="6" applyFont="1"/>
    <xf numFmtId="0" fontId="16" fillId="0" borderId="0" xfId="6" applyFont="1" applyAlignment="1">
      <alignment horizontal="center"/>
    </xf>
    <xf numFmtId="3" fontId="0" fillId="0" borderId="0" xfId="0" applyNumberFormat="1"/>
    <xf numFmtId="0" fontId="0" fillId="0" borderId="0" xfId="0"/>
    <xf numFmtId="179" fontId="9" fillId="0" borderId="0" xfId="3" applyNumberFormat="1" applyFill="1" applyBorder="1"/>
    <xf numFmtId="0" fontId="0" fillId="0" borderId="0" xfId="0" applyFill="1"/>
    <xf numFmtId="179" fontId="0" fillId="0" borderId="0" xfId="0" applyNumberFormat="1"/>
    <xf numFmtId="0" fontId="0" fillId="0" borderId="0" xfId="0" applyAlignment="1">
      <alignment horizontal="right"/>
    </xf>
    <xf numFmtId="9" fontId="0" fillId="0" borderId="0" xfId="0" applyNumberFormat="1" applyAlignment="1">
      <alignment horizontal="left"/>
    </xf>
    <xf numFmtId="0" fontId="0" fillId="0" borderId="0" xfId="0"/>
    <xf numFmtId="0" fontId="29" fillId="0" borderId="0" xfId="3" applyFont="1"/>
    <xf numFmtId="0" fontId="30" fillId="0" borderId="0" xfId="3" applyFont="1"/>
    <xf numFmtId="9" fontId="9" fillId="0" borderId="0" xfId="3" applyNumberFormat="1" applyAlignment="1">
      <alignment horizontal="left"/>
    </xf>
    <xf numFmtId="0" fontId="9" fillId="0" borderId="0" xfId="3" applyAlignment="1">
      <alignment horizontal="right"/>
    </xf>
    <xf numFmtId="10" fontId="9" fillId="0" borderId="0" xfId="3" applyNumberFormat="1" applyAlignment="1">
      <alignment horizontal="left"/>
    </xf>
    <xf numFmtId="10" fontId="9" fillId="0" borderId="0" xfId="3" applyNumberFormat="1"/>
    <xf numFmtId="0" fontId="16" fillId="4" borderId="41" xfId="3" applyFont="1" applyFill="1" applyBorder="1" applyAlignment="1">
      <alignment horizontal="right"/>
    </xf>
    <xf numFmtId="0" fontId="16" fillId="4" borderId="45" xfId="3" applyFont="1" applyFill="1" applyBorder="1" applyAlignment="1">
      <alignment horizontal="right"/>
    </xf>
    <xf numFmtId="0" fontId="16" fillId="4" borderId="40" xfId="3" applyFont="1" applyFill="1" applyBorder="1"/>
    <xf numFmtId="10" fontId="31" fillId="4" borderId="42" xfId="8" applyNumberFormat="1" applyFont="1" applyFill="1" applyBorder="1" applyAlignment="1" applyProtection="1">
      <alignment horizontal="left"/>
    </xf>
    <xf numFmtId="3" fontId="9" fillId="0" borderId="0" xfId="3" applyNumberFormat="1"/>
    <xf numFmtId="10" fontId="0" fillId="0" borderId="0" xfId="8" applyNumberFormat="1" applyFont="1" applyAlignment="1">
      <alignment horizontal="left"/>
    </xf>
    <xf numFmtId="181" fontId="9" fillId="0" borderId="0" xfId="3" applyNumberFormat="1" applyAlignment="1">
      <alignment horizontal="left"/>
    </xf>
    <xf numFmtId="0" fontId="16" fillId="4" borderId="25" xfId="3" applyFont="1" applyFill="1" applyBorder="1" applyAlignment="1">
      <alignment horizontal="centerContinuous"/>
    </xf>
    <xf numFmtId="0" fontId="16" fillId="4" borderId="26" xfId="3" applyFont="1" applyFill="1" applyBorder="1" applyAlignment="1">
      <alignment horizontal="centerContinuous"/>
    </xf>
    <xf numFmtId="0" fontId="16" fillId="0" borderId="0" xfId="3" applyFont="1" applyBorder="1" applyAlignment="1">
      <alignment horizontal="center"/>
    </xf>
    <xf numFmtId="0" fontId="9" fillId="0" borderId="0" xfId="3" applyFont="1" applyAlignment="1">
      <alignment horizontal="right"/>
    </xf>
    <xf numFmtId="0" fontId="16" fillId="4" borderId="27" xfId="3" applyFont="1" applyFill="1" applyBorder="1" applyAlignment="1">
      <alignment horizontal="centerContinuous"/>
    </xf>
    <xf numFmtId="0" fontId="16" fillId="4" borderId="28" xfId="3" applyFont="1" applyFill="1" applyBorder="1" applyAlignment="1">
      <alignment horizontal="centerContinuous"/>
    </xf>
    <xf numFmtId="0" fontId="16" fillId="4" borderId="29" xfId="3" applyFont="1" applyFill="1" applyBorder="1" applyAlignment="1">
      <alignment horizontal="centerContinuous"/>
    </xf>
    <xf numFmtId="0" fontId="16" fillId="4" borderId="30" xfId="3" applyFont="1" applyFill="1" applyBorder="1" applyAlignment="1">
      <alignment horizontal="centerContinuous"/>
    </xf>
    <xf numFmtId="0" fontId="16" fillId="4" borderId="46" xfId="3" applyFont="1" applyFill="1" applyBorder="1" applyAlignment="1">
      <alignment horizontal="center"/>
    </xf>
    <xf numFmtId="0" fontId="12" fillId="0" borderId="27" xfId="3" applyFont="1" applyBorder="1" applyAlignment="1">
      <alignment horizontal="left"/>
    </xf>
    <xf numFmtId="9" fontId="34" fillId="0" borderId="47" xfId="8" applyFont="1" applyBorder="1" applyAlignment="1" applyProtection="1">
      <alignment horizontal="center"/>
    </xf>
    <xf numFmtId="10" fontId="35" fillId="0" borderId="47" xfId="8" applyNumberFormat="1" applyFont="1" applyBorder="1" applyAlignment="1" applyProtection="1">
      <alignment horizontal="center"/>
    </xf>
    <xf numFmtId="0" fontId="0" fillId="0" borderId="47" xfId="0" applyBorder="1"/>
    <xf numFmtId="9" fontId="34" fillId="0" borderId="48" xfId="8" applyFont="1" applyBorder="1" applyAlignment="1" applyProtection="1">
      <alignment horizontal="center"/>
    </xf>
    <xf numFmtId="10" fontId="35" fillId="0" borderId="48" xfId="8" applyNumberFormat="1" applyFont="1" applyBorder="1" applyAlignment="1" applyProtection="1">
      <alignment horizontal="center"/>
    </xf>
    <xf numFmtId="9" fontId="9" fillId="0" borderId="0" xfId="3" applyNumberFormat="1"/>
    <xf numFmtId="0" fontId="12" fillId="0" borderId="29" xfId="3" applyFont="1" applyBorder="1" applyAlignment="1">
      <alignment horizontal="left"/>
    </xf>
    <xf numFmtId="9" fontId="34" fillId="0" borderId="49" xfId="8" applyFont="1" applyBorder="1" applyAlignment="1" applyProtection="1">
      <alignment horizontal="center"/>
    </xf>
    <xf numFmtId="10" fontId="35" fillId="0" borderId="49" xfId="8" applyNumberFormat="1" applyFont="1" applyBorder="1" applyAlignment="1" applyProtection="1">
      <alignment horizontal="center"/>
    </xf>
    <xf numFmtId="9" fontId="16" fillId="0" borderId="46" xfId="8" applyFont="1" applyBorder="1" applyAlignment="1">
      <alignment horizontal="center"/>
    </xf>
    <xf numFmtId="9" fontId="12" fillId="0" borderId="0" xfId="8" applyFont="1" applyBorder="1" applyAlignment="1">
      <alignment horizontal="center"/>
    </xf>
    <xf numFmtId="10" fontId="16" fillId="0" borderId="46" xfId="8" applyNumberFormat="1" applyFont="1" applyBorder="1" applyAlignment="1">
      <alignment horizontal="center"/>
    </xf>
    <xf numFmtId="0" fontId="9" fillId="0" borderId="0" xfId="3" applyBorder="1"/>
    <xf numFmtId="0" fontId="4" fillId="0" borderId="0" xfId="3" applyFont="1"/>
    <xf numFmtId="0" fontId="4" fillId="0" borderId="0" xfId="3" applyFont="1" applyAlignment="1">
      <alignment horizontal="right"/>
    </xf>
    <xf numFmtId="10" fontId="35" fillId="0" borderId="0" xfId="8" applyNumberFormat="1" applyFont="1" applyBorder="1" applyAlignment="1" applyProtection="1">
      <alignment horizontal="left"/>
    </xf>
    <xf numFmtId="0" fontId="10" fillId="0" borderId="0" xfId="3" applyFont="1" applyAlignment="1">
      <alignment horizontal="right"/>
    </xf>
    <xf numFmtId="10" fontId="14" fillId="0" borderId="0" xfId="3" applyNumberFormat="1" applyFont="1" applyAlignment="1">
      <alignment horizontal="left"/>
    </xf>
    <xf numFmtId="0" fontId="16" fillId="4" borderId="31" xfId="3" applyFont="1" applyFill="1" applyBorder="1"/>
    <xf numFmtId="0" fontId="16" fillId="4" borderId="33" xfId="3" applyFont="1" applyFill="1" applyBorder="1" applyAlignment="1">
      <alignment horizontal="left"/>
    </xf>
    <xf numFmtId="0" fontId="36" fillId="9" borderId="29" xfId="3" applyFont="1" applyFill="1" applyBorder="1" applyAlignment="1">
      <alignment horizontal="right"/>
    </xf>
    <xf numFmtId="0" fontId="16" fillId="9" borderId="30" xfId="3" applyFont="1" applyFill="1" applyBorder="1" applyAlignment="1">
      <alignment horizontal="left"/>
    </xf>
    <xf numFmtId="0" fontId="16" fillId="0" borderId="0" xfId="3" applyFont="1"/>
    <xf numFmtId="0" fontId="17" fillId="0" borderId="0" xfId="3" applyFont="1"/>
    <xf numFmtId="0" fontId="37" fillId="0" borderId="0" xfId="3" applyFont="1"/>
    <xf numFmtId="0" fontId="38" fillId="0" borderId="0" xfId="3" applyFont="1" applyAlignment="1">
      <alignment horizontal="center"/>
    </xf>
    <xf numFmtId="0" fontId="16" fillId="11" borderId="46" xfId="3" applyFont="1" applyFill="1" applyBorder="1" applyAlignment="1">
      <alignment horizontal="center"/>
    </xf>
    <xf numFmtId="0" fontId="39" fillId="11" borderId="31" xfId="3" applyFont="1" applyFill="1" applyBorder="1"/>
    <xf numFmtId="0" fontId="41" fillId="0" borderId="0" xfId="3" applyFont="1" applyFill="1" applyBorder="1" applyProtection="1">
      <protection locked="0"/>
    </xf>
    <xf numFmtId="0" fontId="9" fillId="0" borderId="0" xfId="3" applyFill="1" applyBorder="1"/>
    <xf numFmtId="0" fontId="9" fillId="0" borderId="0" xfId="3" applyFill="1" applyBorder="1" applyAlignment="1">
      <alignment horizontal="right"/>
    </xf>
    <xf numFmtId="10" fontId="42" fillId="0" borderId="0" xfId="8" applyNumberFormat="1" applyFont="1" applyFill="1" applyBorder="1" applyAlignment="1">
      <alignment horizontal="left"/>
    </xf>
    <xf numFmtId="0" fontId="41" fillId="0" borderId="0" xfId="3" applyFont="1" applyFill="1" applyBorder="1"/>
    <xf numFmtId="2" fontId="0" fillId="0" borderId="0" xfId="0" applyNumberFormat="1"/>
    <xf numFmtId="9" fontId="0" fillId="0" borderId="0" xfId="0" applyNumberFormat="1"/>
    <xf numFmtId="169" fontId="9" fillId="0" borderId="0" xfId="4" applyFont="1"/>
    <xf numFmtId="0" fontId="12" fillId="0" borderId="0" xfId="6" applyFont="1" applyFill="1" applyBorder="1" applyAlignment="1">
      <alignment horizontal="right"/>
    </xf>
    <xf numFmtId="3" fontId="5" fillId="0" borderId="0" xfId="0" applyNumberFormat="1" applyFont="1" applyFill="1" applyBorder="1"/>
    <xf numFmtId="0" fontId="0" fillId="0" borderId="0" xfId="0" applyFill="1" applyBorder="1"/>
    <xf numFmtId="0" fontId="14" fillId="0" borderId="0" xfId="6" applyFont="1" applyFill="1" applyBorder="1" applyAlignment="1">
      <alignment horizontal="center"/>
    </xf>
    <xf numFmtId="0" fontId="9" fillId="0" borderId="0" xfId="6" applyFill="1" applyBorder="1" applyAlignment="1">
      <alignment horizontal="center"/>
    </xf>
    <xf numFmtId="0" fontId="9" fillId="0" borderId="0" xfId="6" applyFont="1" applyFill="1" applyBorder="1" applyAlignment="1" applyProtection="1">
      <alignment horizontal="center"/>
      <protection locked="0"/>
    </xf>
    <xf numFmtId="0" fontId="9" fillId="0" borderId="0" xfId="0" applyFont="1" applyFill="1" applyBorder="1"/>
    <xf numFmtId="170" fontId="16" fillId="0" borderId="0" xfId="11" applyNumberFormat="1" applyFont="1" applyFill="1" applyBorder="1" applyAlignment="1">
      <alignment horizontal="center"/>
    </xf>
    <xf numFmtId="170" fontId="53" fillId="0" borderId="0" xfId="11" applyNumberFormat="1" applyFont="1" applyFill="1" applyBorder="1" applyAlignment="1">
      <alignment horizontal="center" vertical="center"/>
    </xf>
    <xf numFmtId="0" fontId="9" fillId="0" borderId="0" xfId="0" applyFont="1" applyFill="1" applyBorder="1" applyAlignment="1">
      <alignment horizontal="center"/>
    </xf>
    <xf numFmtId="0" fontId="14" fillId="0" borderId="1" xfId="0" applyFont="1" applyFill="1" applyBorder="1" applyAlignment="1">
      <alignment horizontal="center"/>
    </xf>
    <xf numFmtId="169" fontId="9" fillId="0" borderId="0" xfId="0" applyNumberFormat="1" applyFont="1" applyFill="1" applyBorder="1"/>
    <xf numFmtId="0" fontId="16" fillId="0" borderId="0" xfId="0" applyFont="1" applyFill="1" applyBorder="1" applyAlignment="1">
      <alignment horizontal="center"/>
    </xf>
    <xf numFmtId="1" fontId="9" fillId="0" borderId="0" xfId="12" applyNumberFormat="1" applyFont="1" applyFill="1" applyBorder="1" applyAlignment="1">
      <alignment horizontal="center"/>
    </xf>
    <xf numFmtId="3" fontId="9" fillId="0" borderId="0" xfId="0" applyNumberFormat="1" applyFont="1" applyFill="1" applyBorder="1" applyAlignment="1">
      <alignment horizontal="center"/>
    </xf>
    <xf numFmtId="185" fontId="9" fillId="0" borderId="0" xfId="0" applyNumberFormat="1" applyFont="1" applyFill="1" applyBorder="1"/>
    <xf numFmtId="170" fontId="0" fillId="0" borderId="1" xfId="4" applyNumberFormat="1" applyFont="1" applyBorder="1"/>
    <xf numFmtId="0" fontId="60" fillId="0" borderId="0" xfId="0" applyFont="1" applyAlignment="1">
      <alignment wrapText="1"/>
    </xf>
    <xf numFmtId="170" fontId="0" fillId="0" borderId="0" xfId="4" applyNumberFormat="1" applyFont="1"/>
    <xf numFmtId="186" fontId="0" fillId="0" borderId="1" xfId="0" applyNumberFormat="1" applyBorder="1"/>
    <xf numFmtId="170" fontId="0" fillId="0" borderId="1" xfId="0" applyNumberFormat="1" applyBorder="1"/>
    <xf numFmtId="170" fontId="0" fillId="0" borderId="0" xfId="0" applyNumberFormat="1"/>
    <xf numFmtId="3" fontId="8" fillId="0" borderId="0" xfId="1" applyNumberFormat="1" applyFont="1" applyFill="1" applyBorder="1" applyAlignment="1">
      <alignment horizontal="center"/>
    </xf>
    <xf numFmtId="169" fontId="9" fillId="0" borderId="0" xfId="6" applyNumberFormat="1" applyFont="1"/>
    <xf numFmtId="0" fontId="0" fillId="0" borderId="52" xfId="0" applyFill="1" applyBorder="1"/>
    <xf numFmtId="0" fontId="0" fillId="0" borderId="52" xfId="0" applyFill="1" applyBorder="1" applyAlignment="1">
      <alignment horizontal="center"/>
    </xf>
    <xf numFmtId="0" fontId="5" fillId="0" borderId="31" xfId="0" applyFont="1" applyBorder="1"/>
    <xf numFmtId="0" fontId="0" fillId="0" borderId="55" xfId="0" applyFill="1" applyBorder="1" applyAlignment="1">
      <alignment horizontal="right"/>
    </xf>
    <xf numFmtId="0" fontId="0" fillId="0" borderId="57" xfId="0" applyFill="1" applyBorder="1" applyAlignment="1">
      <alignment horizontal="right"/>
    </xf>
    <xf numFmtId="0" fontId="0" fillId="0" borderId="59" xfId="0" applyFill="1" applyBorder="1" applyAlignment="1">
      <alignment horizontal="right"/>
    </xf>
    <xf numFmtId="0" fontId="0" fillId="0" borderId="0" xfId="0" applyBorder="1" applyAlignment="1">
      <alignment horizontal="center" vertical="center"/>
    </xf>
    <xf numFmtId="10" fontId="0" fillId="0" borderId="48" xfId="0" applyNumberFormat="1" applyBorder="1"/>
    <xf numFmtId="10" fontId="0" fillId="0" borderId="47" xfId="0" applyNumberFormat="1" applyBorder="1"/>
    <xf numFmtId="0" fontId="9" fillId="0" borderId="47" xfId="3" applyNumberFormat="1" applyBorder="1"/>
    <xf numFmtId="0" fontId="16" fillId="11" borderId="33" xfId="5" applyNumberFormat="1" applyFont="1" applyFill="1" applyBorder="1" applyAlignment="1">
      <alignment horizontal="left"/>
    </xf>
    <xf numFmtId="0" fontId="1" fillId="0" borderId="0" xfId="0" applyFont="1"/>
    <xf numFmtId="0" fontId="0" fillId="0" borderId="0" xfId="0" quotePrefix="1"/>
    <xf numFmtId="0" fontId="9" fillId="0" borderId="0" xfId="6" applyFont="1" applyBorder="1" applyAlignment="1">
      <alignment horizontal="center"/>
    </xf>
    <xf numFmtId="0" fontId="0" fillId="0" borderId="0" xfId="0" applyAlignment="1">
      <alignment horizontal="center"/>
    </xf>
    <xf numFmtId="0" fontId="0" fillId="0" borderId="1" xfId="0" applyFill="1" applyBorder="1"/>
    <xf numFmtId="2" fontId="0" fillId="0" borderId="1" xfId="0" applyNumberFormat="1" applyBorder="1"/>
    <xf numFmtId="1" fontId="0" fillId="0" borderId="1" xfId="0" applyNumberFormat="1" applyBorder="1"/>
    <xf numFmtId="0" fontId="0" fillId="0" borderId="0" xfId="0" applyAlignment="1">
      <alignment horizontal="center" vertical="center"/>
    </xf>
    <xf numFmtId="0" fontId="0" fillId="0" borderId="0" xfId="0" applyAlignment="1">
      <alignment horizontal="center"/>
    </xf>
    <xf numFmtId="0" fontId="44" fillId="0" borderId="0" xfId="0" applyFont="1" applyFill="1"/>
    <xf numFmtId="2" fontId="47" fillId="0" borderId="1" xfId="0" applyNumberFormat="1" applyFont="1" applyFill="1" applyBorder="1" applyAlignment="1">
      <alignment horizontal="right" vertical="center" wrapText="1"/>
    </xf>
    <xf numFmtId="0" fontId="9" fillId="0" borderId="0" xfId="0" applyFont="1" applyAlignment="1" applyProtection="1">
      <alignment vertical="center"/>
    </xf>
    <xf numFmtId="0" fontId="9" fillId="0" borderId="0" xfId="0" applyFont="1" applyBorder="1" applyAlignment="1" applyProtection="1">
      <alignment vertical="center"/>
    </xf>
    <xf numFmtId="0" fontId="9" fillId="0" borderId="0" xfId="0" applyFont="1" applyAlignment="1" applyProtection="1">
      <alignment vertical="center" wrapText="1"/>
    </xf>
    <xf numFmtId="0" fontId="0" fillId="0" borderId="0" xfId="0" applyAlignment="1">
      <alignment wrapText="1"/>
    </xf>
    <xf numFmtId="0" fontId="9" fillId="0" borderId="0" xfId="0" applyFont="1" applyBorder="1" applyAlignment="1" applyProtection="1">
      <alignment vertical="center" wrapText="1"/>
    </xf>
    <xf numFmtId="0" fontId="14" fillId="0" borderId="0" xfId="0" applyFont="1" applyAlignment="1" applyProtection="1">
      <alignment vertical="center" wrapText="1"/>
    </xf>
    <xf numFmtId="0" fontId="0" fillId="0" borderId="0" xfId="0" applyAlignment="1"/>
    <xf numFmtId="0" fontId="4" fillId="0" borderId="0" xfId="0" applyFont="1"/>
    <xf numFmtId="0" fontId="0" fillId="20" borderId="1" xfId="0" applyFill="1" applyBorder="1"/>
    <xf numFmtId="0" fontId="0" fillId="21" borderId="1" xfId="0" applyFill="1" applyBorder="1"/>
    <xf numFmtId="0" fontId="0" fillId="6" borderId="1" xfId="0" applyFill="1" applyBorder="1"/>
    <xf numFmtId="0" fontId="0" fillId="0" borderId="0" xfId="0" applyFont="1" applyAlignment="1"/>
    <xf numFmtId="0" fontId="46" fillId="0" borderId="0" xfId="0" applyFont="1" applyAlignment="1"/>
    <xf numFmtId="0" fontId="70" fillId="0" borderId="0" xfId="0" applyFont="1" applyAlignment="1" applyProtection="1">
      <alignment vertical="center"/>
    </xf>
    <xf numFmtId="0" fontId="70" fillId="0" borderId="0" xfId="0" applyFont="1" applyFill="1" applyAlignment="1" applyProtection="1">
      <alignment horizontal="center" vertical="center"/>
    </xf>
    <xf numFmtId="0" fontId="72" fillId="0" borderId="1" xfId="0" applyFont="1" applyBorder="1" applyAlignment="1">
      <alignment horizontal="center" vertical="center"/>
    </xf>
    <xf numFmtId="0" fontId="71" fillId="0" borderId="1" xfId="0" applyFont="1" applyBorder="1" applyAlignment="1" applyProtection="1">
      <alignment horizontal="center" vertical="center"/>
    </xf>
    <xf numFmtId="0" fontId="0" fillId="17" borderId="1" xfId="0" applyFill="1" applyBorder="1"/>
    <xf numFmtId="0" fontId="4" fillId="0" borderId="0" xfId="0" applyFont="1" applyBorder="1"/>
    <xf numFmtId="170" fontId="4" fillId="0" borderId="0" xfId="4" applyNumberFormat="1" applyFont="1"/>
    <xf numFmtId="0" fontId="0" fillId="0" borderId="0" xfId="0" applyProtection="1"/>
    <xf numFmtId="0" fontId="0" fillId="0" borderId="0" xfId="0" applyProtection="1">
      <protection locked="0" hidden="1"/>
    </xf>
    <xf numFmtId="0" fontId="0" fillId="23" borderId="1" xfId="0" applyFill="1" applyBorder="1" applyAlignment="1" applyProtection="1">
      <alignment horizontal="center" vertical="center"/>
    </xf>
    <xf numFmtId="0" fontId="0" fillId="0" borderId="1" xfId="0" applyFill="1" applyBorder="1" applyProtection="1"/>
    <xf numFmtId="0" fontId="0" fillId="0" borderId="1" xfId="0" applyBorder="1" applyProtection="1"/>
    <xf numFmtId="0" fontId="0" fillId="11" borderId="1" xfId="0" applyFill="1" applyBorder="1" applyProtection="1"/>
    <xf numFmtId="0" fontId="74" fillId="11" borderId="66" xfId="0" applyFont="1" applyFill="1" applyBorder="1" applyAlignment="1" applyProtection="1">
      <alignment horizontal="center" vertical="center"/>
    </xf>
    <xf numFmtId="0" fontId="74" fillId="11" borderId="1" xfId="0" applyFont="1" applyFill="1" applyBorder="1" applyAlignment="1" applyProtection="1">
      <alignment vertical="center" wrapText="1"/>
    </xf>
    <xf numFmtId="0" fontId="0" fillId="0" borderId="0" xfId="0" applyBorder="1" applyAlignment="1" applyProtection="1">
      <alignment horizontal="center"/>
    </xf>
    <xf numFmtId="0" fontId="74" fillId="0" borderId="0" xfId="0" applyFont="1" applyFill="1" applyBorder="1" applyAlignment="1" applyProtection="1">
      <alignment horizontal="center" vertical="center"/>
    </xf>
    <xf numFmtId="0" fontId="74" fillId="16" borderId="1" xfId="0" applyFont="1" applyFill="1" applyBorder="1" applyAlignment="1" applyProtection="1">
      <alignment vertical="center" wrapText="1"/>
    </xf>
    <xf numFmtId="0" fontId="0" fillId="0" borderId="0" xfId="0" applyFill="1" applyProtection="1"/>
    <xf numFmtId="0" fontId="0" fillId="11" borderId="43" xfId="0" applyFill="1" applyBorder="1" applyProtection="1"/>
    <xf numFmtId="177" fontId="0" fillId="24" borderId="1" xfId="0" applyNumberFormat="1" applyFill="1" applyBorder="1" applyAlignment="1" applyProtection="1">
      <alignment horizontal="center" vertical="center"/>
    </xf>
    <xf numFmtId="0" fontId="1" fillId="22" borderId="1" xfId="0" applyFont="1" applyFill="1" applyBorder="1" applyAlignment="1" applyProtection="1">
      <alignment horizontal="center" vertical="center"/>
    </xf>
    <xf numFmtId="0" fontId="1" fillId="22" borderId="1" xfId="0" applyFont="1" applyFill="1" applyBorder="1" applyProtection="1"/>
    <xf numFmtId="177" fontId="74" fillId="24" borderId="1" xfId="0" applyNumberFormat="1" applyFont="1" applyFill="1" applyBorder="1" applyAlignment="1" applyProtection="1">
      <alignment horizontal="center" vertical="center"/>
    </xf>
    <xf numFmtId="0" fontId="74" fillId="0" borderId="0" xfId="0" applyFont="1" applyFill="1" applyBorder="1" applyAlignment="1" applyProtection="1">
      <alignment vertical="center" wrapText="1"/>
    </xf>
    <xf numFmtId="0" fontId="1" fillId="0" borderId="0" xfId="0" applyFont="1" applyFill="1" applyBorder="1" applyAlignment="1" applyProtection="1">
      <alignment horizontal="center" vertical="center"/>
    </xf>
    <xf numFmtId="2" fontId="0" fillId="0" borderId="1" xfId="0" applyNumberFormat="1" applyBorder="1" applyAlignment="1" applyProtection="1">
      <alignment horizontal="center"/>
    </xf>
    <xf numFmtId="177" fontId="0" fillId="0" borderId="1" xfId="0" applyNumberFormat="1" applyBorder="1" applyAlignment="1" applyProtection="1">
      <alignment horizontal="center"/>
    </xf>
    <xf numFmtId="188" fontId="6" fillId="0" borderId="1" xfId="33" applyNumberFormat="1" applyFont="1" applyFill="1" applyBorder="1" applyAlignment="1" applyProtection="1">
      <alignment horizontal="center"/>
    </xf>
    <xf numFmtId="189" fontId="0" fillId="0" borderId="1" xfId="0" applyNumberFormat="1" applyBorder="1" applyAlignment="1" applyProtection="1">
      <alignment horizontal="center"/>
    </xf>
    <xf numFmtId="0" fontId="0" fillId="0" borderId="4" xfId="0" applyBorder="1" applyAlignment="1">
      <alignment horizontal="center"/>
    </xf>
    <xf numFmtId="2" fontId="0" fillId="8" borderId="1" xfId="0" applyNumberFormat="1" applyFill="1" applyBorder="1" applyAlignment="1" applyProtection="1">
      <alignment horizontal="center"/>
    </xf>
    <xf numFmtId="189" fontId="0" fillId="8" borderId="1" xfId="0" applyNumberFormat="1" applyFill="1" applyBorder="1" applyAlignment="1" applyProtection="1">
      <alignment horizontal="center"/>
    </xf>
    <xf numFmtId="2" fontId="6" fillId="0" borderId="1" xfId="0" applyNumberFormat="1" applyFont="1" applyBorder="1" applyAlignment="1" applyProtection="1">
      <alignment horizontal="center"/>
    </xf>
    <xf numFmtId="178" fontId="0" fillId="0" borderId="1" xfId="0" applyNumberFormat="1" applyBorder="1" applyAlignment="1" applyProtection="1">
      <alignment horizontal="center"/>
    </xf>
    <xf numFmtId="178" fontId="0" fillId="0" borderId="1" xfId="0" applyNumberFormat="1" applyBorder="1" applyAlignment="1">
      <alignment horizontal="center"/>
    </xf>
    <xf numFmtId="0" fontId="0" fillId="0" borderId="73" xfId="0" applyBorder="1"/>
    <xf numFmtId="0" fontId="0" fillId="0" borderId="75" xfId="0" applyBorder="1"/>
    <xf numFmtId="0" fontId="0" fillId="0" borderId="73" xfId="0" applyFill="1" applyBorder="1"/>
    <xf numFmtId="2" fontId="47" fillId="0" borderId="6" xfId="0" applyNumberFormat="1" applyFont="1" applyFill="1" applyBorder="1" applyAlignment="1">
      <alignment horizontal="right" vertical="center" wrapText="1"/>
    </xf>
    <xf numFmtId="2" fontId="47" fillId="0" borderId="23" xfId="0" applyNumberFormat="1" applyFont="1" applyFill="1" applyBorder="1" applyAlignment="1">
      <alignment horizontal="right" vertical="center" wrapText="1"/>
    </xf>
    <xf numFmtId="2" fontId="47" fillId="0" borderId="65" xfId="0" applyNumberFormat="1" applyFont="1" applyFill="1" applyBorder="1" applyAlignment="1">
      <alignment horizontal="right" vertical="center" wrapText="1"/>
    </xf>
    <xf numFmtId="0" fontId="45" fillId="0" borderId="74" xfId="0" applyFont="1" applyFill="1" applyBorder="1" applyAlignment="1">
      <alignment vertical="center" wrapText="1"/>
    </xf>
    <xf numFmtId="0" fontId="0" fillId="0" borderId="76" xfId="0" applyFill="1" applyBorder="1"/>
    <xf numFmtId="0" fontId="0" fillId="0" borderId="46" xfId="0" applyFill="1" applyBorder="1"/>
    <xf numFmtId="2" fontId="47" fillId="0" borderId="22" xfId="0" applyNumberFormat="1" applyFont="1" applyFill="1" applyBorder="1" applyAlignment="1">
      <alignment horizontal="right" vertical="center" wrapText="1"/>
    </xf>
    <xf numFmtId="10" fontId="47" fillId="0" borderId="2" xfId="0" applyNumberFormat="1" applyFont="1" applyFill="1" applyBorder="1" applyAlignment="1">
      <alignment horizontal="right" vertical="center" wrapText="1"/>
    </xf>
    <xf numFmtId="2" fontId="47" fillId="0" borderId="2" xfId="0" applyNumberFormat="1" applyFont="1" applyFill="1" applyBorder="1" applyAlignment="1">
      <alignment horizontal="right" vertical="center" wrapText="1"/>
    </xf>
    <xf numFmtId="2" fontId="47" fillId="0" borderId="9" xfId="0" applyNumberFormat="1" applyFont="1" applyFill="1" applyBorder="1" applyAlignment="1">
      <alignment horizontal="right" vertical="center" wrapText="1"/>
    </xf>
    <xf numFmtId="10" fontId="47" fillId="0" borderId="1" xfId="0" applyNumberFormat="1" applyFont="1" applyFill="1" applyBorder="1" applyAlignment="1">
      <alignment horizontal="right" vertical="center" wrapText="1"/>
    </xf>
    <xf numFmtId="2" fontId="47" fillId="0" borderId="4" xfId="0" applyNumberFormat="1" applyFont="1" applyFill="1" applyBorder="1" applyAlignment="1">
      <alignment horizontal="right" vertical="center" wrapText="1"/>
    </xf>
    <xf numFmtId="10" fontId="47" fillId="0" borderId="6" xfId="0" applyNumberFormat="1" applyFont="1" applyFill="1" applyBorder="1" applyAlignment="1">
      <alignment horizontal="right" vertical="center" wrapText="1"/>
    </xf>
    <xf numFmtId="170" fontId="4" fillId="0" borderId="46" xfId="4" applyNumberFormat="1" applyFont="1" applyBorder="1"/>
    <xf numFmtId="184" fontId="4" fillId="0" borderId="0" xfId="4" applyNumberFormat="1" applyFont="1" applyBorder="1"/>
    <xf numFmtId="1" fontId="0" fillId="0" borderId="75" xfId="0" applyNumberFormat="1" applyBorder="1"/>
    <xf numFmtId="0" fontId="70" fillId="0" borderId="1" xfId="0" applyFont="1" applyBorder="1" applyAlignment="1">
      <alignment horizontal="center" vertical="center"/>
    </xf>
    <xf numFmtId="0" fontId="70" fillId="0" borderId="1" xfId="0" applyFont="1" applyFill="1" applyBorder="1" applyAlignment="1">
      <alignment horizontal="center" vertical="center"/>
    </xf>
    <xf numFmtId="0" fontId="70" fillId="0" borderId="0" xfId="0" applyFont="1" applyFill="1" applyBorder="1" applyAlignment="1" applyProtection="1">
      <alignment horizontal="center" vertical="center"/>
    </xf>
    <xf numFmtId="170" fontId="53" fillId="0" borderId="0" xfId="11" applyNumberFormat="1" applyFont="1" applyFill="1" applyBorder="1" applyAlignment="1">
      <alignment horizontal="center" vertical="center"/>
    </xf>
    <xf numFmtId="2" fontId="53" fillId="0" borderId="0" xfId="0" applyNumberFormat="1" applyFont="1" applyFill="1" applyBorder="1" applyAlignment="1">
      <alignment horizontal="center" vertical="center"/>
    </xf>
    <xf numFmtId="0" fontId="54" fillId="0" borderId="0" xfId="0" applyFont="1" applyFill="1" applyBorder="1" applyAlignment="1">
      <alignment horizontal="center"/>
    </xf>
    <xf numFmtId="3" fontId="9" fillId="0" borderId="0" xfId="6" applyNumberFormat="1" applyFill="1" applyBorder="1" applyAlignment="1">
      <alignment horizontal="center"/>
    </xf>
    <xf numFmtId="1" fontId="70" fillId="0" borderId="1" xfId="0" applyNumberFormat="1" applyFont="1" applyFill="1" applyBorder="1" applyAlignment="1">
      <alignment horizontal="center" vertical="center"/>
    </xf>
    <xf numFmtId="0" fontId="50" fillId="0" borderId="0" xfId="9" applyFill="1"/>
    <xf numFmtId="0" fontId="48" fillId="0" borderId="0" xfId="0" applyFont="1"/>
    <xf numFmtId="2" fontId="9" fillId="0" borderId="1" xfId="12" applyNumberFormat="1" applyFont="1" applyFill="1" applyBorder="1" applyAlignment="1">
      <alignment horizontal="center"/>
    </xf>
    <xf numFmtId="3" fontId="9" fillId="0" borderId="4" xfId="0" applyNumberFormat="1" applyFont="1" applyFill="1" applyBorder="1" applyAlignment="1">
      <alignment horizontal="center"/>
    </xf>
    <xf numFmtId="0" fontId="9" fillId="0" borderId="1" xfId="6" applyBorder="1"/>
    <xf numFmtId="0" fontId="9" fillId="0" borderId="34" xfId="0" applyFont="1" applyFill="1" applyBorder="1"/>
    <xf numFmtId="1" fontId="9" fillId="0" borderId="23" xfId="11" applyNumberFormat="1" applyFont="1" applyFill="1" applyBorder="1" applyAlignment="1">
      <alignment horizontal="center"/>
    </xf>
    <xf numFmtId="0" fontId="14" fillId="7" borderId="3" xfId="0" applyFont="1" applyFill="1" applyBorder="1" applyAlignment="1">
      <alignment horizontal="center"/>
    </xf>
    <xf numFmtId="0" fontId="14" fillId="7" borderId="5" xfId="0" applyFont="1" applyFill="1" applyBorder="1" applyAlignment="1">
      <alignment horizontal="center"/>
    </xf>
    <xf numFmtId="1" fontId="9" fillId="0" borderId="19" xfId="11" applyNumberFormat="1" applyFont="1" applyFill="1" applyBorder="1" applyAlignment="1">
      <alignment horizontal="center"/>
    </xf>
    <xf numFmtId="2" fontId="9" fillId="0" borderId="43" xfId="12" applyNumberFormat="1" applyFont="1" applyFill="1" applyBorder="1" applyAlignment="1">
      <alignment horizontal="center"/>
    </xf>
    <xf numFmtId="3" fontId="9" fillId="0" borderId="68" xfId="0" applyNumberFormat="1" applyFont="1" applyFill="1" applyBorder="1" applyAlignment="1">
      <alignment horizontal="center"/>
    </xf>
    <xf numFmtId="178" fontId="9" fillId="0" borderId="17" xfId="11" applyNumberFormat="1" applyFont="1" applyFill="1" applyBorder="1" applyAlignment="1">
      <alignment horizontal="center"/>
    </xf>
    <xf numFmtId="0" fontId="15" fillId="0" borderId="0" xfId="6" applyFont="1" applyFill="1"/>
    <xf numFmtId="175" fontId="15" fillId="0" borderId="0" xfId="6" applyNumberFormat="1" applyFont="1" applyFill="1" applyBorder="1" applyAlignment="1">
      <alignment horizontal="center"/>
    </xf>
    <xf numFmtId="10" fontId="19" fillId="0" borderId="0" xfId="6" applyNumberFormat="1" applyFont="1" applyFill="1"/>
    <xf numFmtId="0" fontId="9" fillId="0" borderId="27" xfId="3" applyFill="1" applyBorder="1"/>
    <xf numFmtId="0" fontId="9" fillId="0" borderId="27" xfId="3" applyFont="1" applyFill="1" applyBorder="1"/>
    <xf numFmtId="0" fontId="9" fillId="0" borderId="29" xfId="3" applyFill="1" applyBorder="1"/>
    <xf numFmtId="171" fontId="0" fillId="0" borderId="1" xfId="5" applyNumberFormat="1" applyFont="1" applyBorder="1"/>
    <xf numFmtId="0" fontId="61" fillId="0" borderId="0" xfId="0" applyFont="1" applyBorder="1" applyAlignment="1"/>
    <xf numFmtId="1" fontId="0" fillId="0" borderId="0" xfId="0" applyNumberFormat="1"/>
    <xf numFmtId="3" fontId="5" fillId="0" borderId="46" xfId="0" applyNumberFormat="1" applyFont="1" applyBorder="1"/>
    <xf numFmtId="0" fontId="62" fillId="0" borderId="0" xfId="6" applyFont="1" applyAlignment="1"/>
    <xf numFmtId="0" fontId="0" fillId="0" borderId="0" xfId="0" applyFill="1" applyBorder="1" applyAlignment="1">
      <alignment horizontal="right"/>
    </xf>
    <xf numFmtId="9" fontId="0" fillId="0" borderId="0" xfId="0" applyNumberFormat="1" applyFill="1" applyBorder="1"/>
    <xf numFmtId="0" fontId="58" fillId="0" borderId="0" xfId="0" applyFont="1" applyFill="1" applyBorder="1" applyAlignment="1" applyProtection="1">
      <alignment vertical="center"/>
    </xf>
    <xf numFmtId="0" fontId="6" fillId="0" borderId="0" xfId="0" applyFont="1" applyAlignment="1">
      <alignment wrapText="1"/>
    </xf>
    <xf numFmtId="0" fontId="6" fillId="0" borderId="0" xfId="0" applyFont="1" applyAlignment="1"/>
    <xf numFmtId="0" fontId="7" fillId="0" borderId="0" xfId="0" applyFont="1" applyBorder="1"/>
    <xf numFmtId="0" fontId="0" fillId="4" borderId="1" xfId="0" applyFill="1" applyBorder="1"/>
    <xf numFmtId="3" fontId="0" fillId="4" borderId="1" xfId="0" applyNumberFormat="1" applyFill="1" applyBorder="1"/>
    <xf numFmtId="178" fontId="0" fillId="0" borderId="0" xfId="0" applyNumberFormat="1"/>
    <xf numFmtId="0" fontId="0" fillId="0" borderId="0" xfId="0" applyAlignment="1">
      <alignment horizontal="left"/>
    </xf>
    <xf numFmtId="0" fontId="0" fillId="0" borderId="0" xfId="0" applyFill="1" applyBorder="1" applyAlignment="1">
      <alignment horizontal="left" wrapText="1"/>
    </xf>
    <xf numFmtId="0" fontId="4" fillId="0" borderId="0" xfId="0" applyFont="1" applyBorder="1" applyAlignment="1">
      <alignment horizontal="center"/>
    </xf>
    <xf numFmtId="170" fontId="4" fillId="0" borderId="0" xfId="4" applyNumberFormat="1" applyFont="1" applyBorder="1"/>
    <xf numFmtId="170" fontId="4" fillId="0" borderId="0" xfId="4" applyNumberFormat="1" applyFont="1" applyFill="1" applyBorder="1"/>
    <xf numFmtId="0" fontId="70" fillId="0" borderId="1" xfId="0" applyFont="1" applyFill="1" applyBorder="1" applyAlignment="1" applyProtection="1">
      <alignment horizontal="center" vertical="center"/>
    </xf>
    <xf numFmtId="0" fontId="0" fillId="0" borderId="1" xfId="0" applyBorder="1" applyAlignment="1" applyProtection="1">
      <alignment horizontal="left" vertical="center"/>
    </xf>
    <xf numFmtId="177" fontId="0" fillId="0" borderId="1" xfId="0" applyNumberFormat="1" applyBorder="1"/>
    <xf numFmtId="0" fontId="0" fillId="0" borderId="1" xfId="0" applyFill="1" applyBorder="1" applyAlignment="1" applyProtection="1">
      <alignment horizontal="left" vertical="center"/>
    </xf>
    <xf numFmtId="0" fontId="0" fillId="0" borderId="44" xfId="0" applyFill="1" applyBorder="1"/>
    <xf numFmtId="169" fontId="8" fillId="0" borderId="1" xfId="4" applyFont="1" applyBorder="1" applyAlignment="1">
      <alignment horizontal="center"/>
    </xf>
    <xf numFmtId="182" fontId="9" fillId="0" borderId="0" xfId="12" applyNumberFormat="1" applyFont="1" applyFill="1" applyBorder="1"/>
    <xf numFmtId="171" fontId="9" fillId="0" borderId="0" xfId="5" applyNumberFormat="1" applyFont="1" applyFill="1" applyBorder="1"/>
    <xf numFmtId="3" fontId="9" fillId="0" borderId="0" xfId="3" applyNumberFormat="1" applyFill="1" applyBorder="1"/>
    <xf numFmtId="3" fontId="9" fillId="0" borderId="15" xfId="3" applyNumberFormat="1" applyFill="1" applyBorder="1"/>
    <xf numFmtId="3" fontId="0" fillId="0" borderId="0" xfId="0" applyNumberFormat="1" applyAlignment="1">
      <alignment horizontal="left"/>
    </xf>
    <xf numFmtId="0" fontId="9" fillId="0" borderId="0" xfId="6" applyFont="1" applyFill="1" applyAlignment="1">
      <alignment horizontal="right"/>
    </xf>
    <xf numFmtId="0" fontId="48" fillId="0" borderId="0" xfId="0" applyFont="1" applyFill="1"/>
    <xf numFmtId="0" fontId="0" fillId="0" borderId="1" xfId="0" applyBorder="1" applyAlignment="1">
      <alignment horizontal="left"/>
    </xf>
    <xf numFmtId="3" fontId="0" fillId="0" borderId="1" xfId="0" applyNumberFormat="1" applyBorder="1" applyAlignment="1">
      <alignment horizontal="left"/>
    </xf>
    <xf numFmtId="0" fontId="8" fillId="0" borderId="0" xfId="0" applyFont="1" applyFill="1"/>
    <xf numFmtId="2" fontId="53" fillId="0" borderId="0" xfId="0" applyNumberFormat="1" applyFont="1" applyFill="1" applyBorder="1" applyAlignment="1">
      <alignment horizontal="center" vertical="center"/>
    </xf>
    <xf numFmtId="0" fontId="54" fillId="0" borderId="0" xfId="0" applyFont="1" applyFill="1" applyBorder="1" applyAlignment="1">
      <alignment horizontal="center"/>
    </xf>
    <xf numFmtId="3" fontId="0" fillId="0" borderId="0" xfId="0" applyNumberFormat="1" applyAlignment="1"/>
    <xf numFmtId="190" fontId="0" fillId="0" borderId="0" xfId="0" applyNumberFormat="1" applyAlignment="1"/>
    <xf numFmtId="0" fontId="50" fillId="0" borderId="0" xfId="9" applyFill="1" applyBorder="1" applyAlignment="1">
      <alignment vertical="center" wrapText="1"/>
    </xf>
    <xf numFmtId="10" fontId="65" fillId="0" borderId="0" xfId="0" applyNumberFormat="1" applyFont="1" applyFill="1" applyBorder="1" applyAlignment="1">
      <alignment horizontal="right" vertical="center" wrapText="1"/>
    </xf>
    <xf numFmtId="0" fontId="65" fillId="0" borderId="0" xfId="0" applyFont="1" applyFill="1" applyBorder="1" applyAlignment="1">
      <alignment horizontal="right" vertical="center" wrapText="1"/>
    </xf>
    <xf numFmtId="10" fontId="0" fillId="0" borderId="1" xfId="5" applyNumberFormat="1" applyFont="1" applyBorder="1"/>
    <xf numFmtId="10" fontId="0" fillId="0" borderId="27" xfId="0" applyNumberFormat="1" applyBorder="1"/>
    <xf numFmtId="0" fontId="16" fillId="4" borderId="47" xfId="3" applyFont="1" applyFill="1" applyBorder="1" applyAlignment="1">
      <alignment horizontal="center"/>
    </xf>
    <xf numFmtId="10" fontId="0" fillId="0" borderId="49" xfId="0" applyNumberFormat="1" applyBorder="1"/>
    <xf numFmtId="0" fontId="0" fillId="0" borderId="48" xfId="0" applyBorder="1"/>
    <xf numFmtId="0" fontId="0" fillId="0" borderId="49" xfId="0" applyBorder="1"/>
    <xf numFmtId="0" fontId="0" fillId="0" borderId="0" xfId="0" applyNumberFormat="1"/>
    <xf numFmtId="9" fontId="0" fillId="0" borderId="0" xfId="8" applyNumberFormat="1" applyFont="1" applyFill="1" applyAlignment="1">
      <alignment horizontal="left"/>
    </xf>
    <xf numFmtId="0" fontId="50" fillId="0" borderId="0" xfId="9"/>
    <xf numFmtId="0" fontId="16" fillId="11" borderId="47" xfId="3" applyFont="1" applyFill="1" applyBorder="1" applyAlignment="1">
      <alignment horizontal="center"/>
    </xf>
    <xf numFmtId="9" fontId="16" fillId="0" borderId="49" xfId="5" applyFont="1" applyBorder="1" applyAlignment="1">
      <alignment horizontal="center"/>
    </xf>
    <xf numFmtId="0" fontId="9" fillId="0" borderId="48" xfId="3" applyNumberFormat="1" applyBorder="1"/>
    <xf numFmtId="0" fontId="9" fillId="0" borderId="49" xfId="3" applyNumberFormat="1" applyBorder="1"/>
    <xf numFmtId="0" fontId="0" fillId="3" borderId="1" xfId="0" applyFill="1" applyBorder="1"/>
    <xf numFmtId="9" fontId="0" fillId="3" borderId="56" xfId="0" applyNumberFormat="1" applyFill="1" applyBorder="1"/>
    <xf numFmtId="171" fontId="0" fillId="3" borderId="58" xfId="0" applyNumberFormat="1" applyFill="1" applyBorder="1"/>
    <xf numFmtId="9" fontId="0" fillId="3" borderId="60" xfId="0" applyNumberFormat="1" applyFill="1" applyBorder="1"/>
    <xf numFmtId="1" fontId="0" fillId="0" borderId="73" xfId="0" applyNumberFormat="1" applyBorder="1"/>
    <xf numFmtId="0" fontId="0" fillId="0" borderId="1" xfId="0" applyBorder="1" applyAlignment="1">
      <alignment horizontal="center"/>
    </xf>
    <xf numFmtId="0" fontId="0" fillId="0" borderId="53" xfId="0" applyFill="1" applyBorder="1" applyAlignment="1">
      <alignment horizontal="left"/>
    </xf>
    <xf numFmtId="0" fontId="0" fillId="0" borderId="54" xfId="0" applyFill="1" applyBorder="1" applyAlignment="1">
      <alignment horizontal="left"/>
    </xf>
    <xf numFmtId="0" fontId="53" fillId="0" borderId="12" xfId="0" applyFont="1" applyFill="1" applyBorder="1" applyAlignment="1">
      <alignment horizontal="center" vertical="center" wrapText="1"/>
    </xf>
    <xf numFmtId="0" fontId="53" fillId="0" borderId="14" xfId="0" applyFont="1" applyFill="1" applyBorder="1" applyAlignment="1">
      <alignment horizontal="center" vertical="center" wrapText="1"/>
    </xf>
    <xf numFmtId="0" fontId="0" fillId="0" borderId="1" xfId="0" applyFill="1" applyBorder="1" applyAlignment="1">
      <alignment horizontal="center"/>
    </xf>
    <xf numFmtId="178" fontId="9" fillId="0" borderId="33" xfId="11" applyNumberFormat="1" applyFont="1" applyFill="1" applyBorder="1" applyAlignment="1">
      <alignment horizontal="center"/>
    </xf>
    <xf numFmtId="1" fontId="9" fillId="0" borderId="21" xfId="11" applyNumberFormat="1" applyFont="1" applyFill="1" applyBorder="1" applyAlignment="1">
      <alignment horizontal="center"/>
    </xf>
    <xf numFmtId="0" fontId="53" fillId="0" borderId="0" xfId="0" applyFont="1" applyFill="1" applyBorder="1" applyAlignment="1"/>
    <xf numFmtId="0" fontId="0" fillId="0" borderId="83" xfId="0" applyFill="1" applyBorder="1"/>
    <xf numFmtId="0" fontId="0" fillId="0" borderId="84" xfId="0" applyFill="1" applyBorder="1"/>
    <xf numFmtId="0" fontId="0" fillId="0" borderId="85" xfId="0" applyFill="1" applyBorder="1" applyAlignment="1">
      <alignment horizontal="left"/>
    </xf>
    <xf numFmtId="9" fontId="0" fillId="0" borderId="86" xfId="0" applyNumberFormat="1" applyFill="1" applyBorder="1"/>
    <xf numFmtId="0" fontId="0" fillId="0" borderId="87" xfId="0" applyFill="1" applyBorder="1" applyAlignment="1">
      <alignment horizontal="left"/>
    </xf>
    <xf numFmtId="0" fontId="0" fillId="0" borderId="88" xfId="0" applyFill="1" applyBorder="1" applyAlignment="1">
      <alignment horizontal="left"/>
    </xf>
    <xf numFmtId="0" fontId="0" fillId="0" borderId="89" xfId="0" applyFill="1" applyBorder="1" applyAlignment="1">
      <alignment horizontal="left"/>
    </xf>
    <xf numFmtId="0" fontId="0" fillId="0" borderId="90" xfId="0" applyFill="1" applyBorder="1"/>
    <xf numFmtId="0" fontId="0" fillId="0" borderId="90" xfId="0" applyFill="1" applyBorder="1" applyAlignment="1">
      <alignment horizontal="center"/>
    </xf>
    <xf numFmtId="9" fontId="0" fillId="0" borderId="91" xfId="0" applyNumberFormat="1" applyFill="1" applyBorder="1"/>
    <xf numFmtId="0" fontId="0" fillId="0" borderId="0" xfId="0" applyBorder="1" applyAlignment="1"/>
    <xf numFmtId="0" fontId="14" fillId="4" borderId="1" xfId="6" applyFont="1" applyFill="1" applyBorder="1" applyAlignment="1">
      <alignment horizontal="center"/>
    </xf>
    <xf numFmtId="2" fontId="0" fillId="0" borderId="1" xfId="0" applyNumberFormat="1" applyFill="1" applyBorder="1"/>
    <xf numFmtId="170" fontId="0" fillId="0" borderId="1" xfId="4" applyNumberFormat="1" applyFont="1" applyBorder="1" applyAlignment="1">
      <alignment horizontal="center"/>
    </xf>
    <xf numFmtId="0" fontId="0" fillId="0" borderId="1" xfId="0" applyBorder="1" applyAlignment="1">
      <alignment horizontal="center"/>
    </xf>
    <xf numFmtId="164" fontId="0" fillId="0" borderId="0" xfId="0" applyNumberFormat="1"/>
    <xf numFmtId="164" fontId="0" fillId="0" borderId="1" xfId="0" applyNumberFormat="1" applyBorder="1"/>
    <xf numFmtId="169" fontId="0" fillId="0" borderId="1" xfId="0" applyNumberFormat="1" applyBorder="1"/>
    <xf numFmtId="164" fontId="0" fillId="0" borderId="1" xfId="0" applyNumberFormat="1" applyBorder="1" applyAlignment="1">
      <alignment horizontal="center"/>
    </xf>
    <xf numFmtId="171" fontId="0" fillId="0" borderId="1" xfId="5" applyNumberFormat="1" applyFont="1" applyBorder="1" applyAlignment="1">
      <alignment horizontal="center"/>
    </xf>
    <xf numFmtId="9" fontId="0" fillId="0" borderId="1" xfId="5" applyFont="1" applyBorder="1" applyAlignment="1">
      <alignment horizontal="center"/>
    </xf>
    <xf numFmtId="0" fontId="0" fillId="0" borderId="1" xfId="0" applyBorder="1" applyAlignment="1">
      <alignment horizontal="left"/>
    </xf>
    <xf numFmtId="178" fontId="0" fillId="0" borderId="0" xfId="0" applyNumberFormat="1" applyFill="1"/>
    <xf numFmtId="0" fontId="6" fillId="0" borderId="0" xfId="0" applyFont="1"/>
    <xf numFmtId="0" fontId="0" fillId="0" borderId="1" xfId="0" applyBorder="1" applyAlignment="1">
      <alignment horizontal="center"/>
    </xf>
    <xf numFmtId="191" fontId="0" fillId="0" borderId="0" xfId="0" applyNumberFormat="1"/>
    <xf numFmtId="167" fontId="9" fillId="0" borderId="0" xfId="6" applyNumberFormat="1" applyFont="1"/>
    <xf numFmtId="10" fontId="0" fillId="0" borderId="0" xfId="0" applyNumberFormat="1" applyAlignment="1">
      <alignment horizontal="left"/>
    </xf>
    <xf numFmtId="166" fontId="0" fillId="0" borderId="0" xfId="35" applyFont="1" applyAlignment="1">
      <alignment horizontal="left"/>
    </xf>
    <xf numFmtId="0" fontId="74" fillId="23" borderId="43" xfId="0" applyFont="1" applyFill="1" applyBorder="1" applyAlignment="1" applyProtection="1">
      <alignment horizontal="center" vertical="center" wrapText="1"/>
    </xf>
    <xf numFmtId="0" fontId="74" fillId="23" borderId="2" xfId="0" applyFont="1" applyFill="1" applyBorder="1" applyAlignment="1" applyProtection="1">
      <alignment horizontal="center" vertical="center" wrapText="1"/>
    </xf>
    <xf numFmtId="0" fontId="0" fillId="0" borderId="0" xfId="0" applyAlignment="1">
      <alignment horizontal="center"/>
    </xf>
    <xf numFmtId="0" fontId="0" fillId="15" borderId="1" xfId="0" applyFill="1" applyBorder="1" applyProtection="1"/>
    <xf numFmtId="0" fontId="0" fillId="15" borderId="1" xfId="0" applyFill="1" applyBorder="1" applyAlignment="1" applyProtection="1">
      <alignment horizontal="center"/>
    </xf>
    <xf numFmtId="0" fontId="6" fillId="15" borderId="1" xfId="0" applyFont="1" applyFill="1" applyBorder="1" applyAlignment="1" applyProtection="1">
      <alignment horizontal="center"/>
    </xf>
    <xf numFmtId="0" fontId="78" fillId="0" borderId="0" xfId="0" applyFont="1"/>
    <xf numFmtId="189" fontId="76" fillId="0" borderId="1" xfId="0" applyNumberFormat="1" applyFont="1" applyFill="1" applyBorder="1" applyAlignment="1" applyProtection="1">
      <alignment horizontal="center" vertical="center"/>
      <protection locked="0"/>
    </xf>
    <xf numFmtId="0" fontId="78" fillId="0" borderId="0" xfId="0" applyFont="1" applyProtection="1"/>
    <xf numFmtId="4" fontId="78" fillId="0" borderId="0" xfId="0" applyNumberFormat="1" applyFont="1" applyProtection="1"/>
    <xf numFmtId="9" fontId="0" fillId="0" borderId="1" xfId="0" applyNumberFormat="1" applyBorder="1"/>
    <xf numFmtId="0" fontId="0" fillId="22" borderId="70" xfId="0" applyFill="1" applyBorder="1" applyAlignment="1">
      <alignment horizontal="center"/>
    </xf>
    <xf numFmtId="4" fontId="0" fillId="0" borderId="0" xfId="0" applyNumberFormat="1"/>
    <xf numFmtId="193" fontId="0" fillId="25" borderId="1" xfId="0" applyNumberFormat="1" applyFill="1" applyBorder="1"/>
    <xf numFmtId="3" fontId="14" fillId="0" borderId="1" xfId="0" applyNumberFormat="1" applyFont="1" applyFill="1" applyBorder="1" applyAlignment="1">
      <alignment horizontal="center"/>
    </xf>
    <xf numFmtId="0" fontId="9" fillId="0" borderId="1" xfId="6" applyFont="1" applyBorder="1"/>
    <xf numFmtId="0" fontId="9" fillId="0" borderId="1" xfId="6" applyFont="1" applyFill="1" applyBorder="1" applyAlignment="1">
      <alignment horizontal="center"/>
    </xf>
    <xf numFmtId="169" fontId="8" fillId="0" borderId="1" xfId="4" applyFont="1" applyFill="1" applyBorder="1" applyAlignment="1">
      <alignment horizontal="center"/>
    </xf>
    <xf numFmtId="9" fontId="8" fillId="0" borderId="1" xfId="4" applyNumberFormat="1" applyFont="1" applyFill="1" applyBorder="1" applyAlignment="1">
      <alignment horizontal="center"/>
    </xf>
    <xf numFmtId="0" fontId="9" fillId="0" borderId="1" xfId="6" applyFont="1" applyFill="1" applyBorder="1" applyAlignment="1">
      <alignment horizontal="right"/>
    </xf>
    <xf numFmtId="10" fontId="9" fillId="0" borderId="1" xfId="6" applyNumberFormat="1" applyFont="1" applyFill="1" applyBorder="1"/>
    <xf numFmtId="10" fontId="19" fillId="0" borderId="0" xfId="6" applyNumberFormat="1" applyFont="1" applyFill="1" applyAlignment="1">
      <alignment horizontal="right"/>
    </xf>
    <xf numFmtId="0" fontId="9" fillId="0" borderId="1" xfId="3" applyBorder="1"/>
    <xf numFmtId="179" fontId="0" fillId="0" borderId="1" xfId="0" applyNumberFormat="1" applyBorder="1"/>
    <xf numFmtId="179" fontId="0" fillId="0" borderId="1" xfId="0" applyNumberFormat="1" applyFill="1" applyBorder="1"/>
    <xf numFmtId="0" fontId="27" fillId="0" borderId="1" xfId="0" applyFont="1" applyBorder="1" applyAlignment="1">
      <alignment horizontal="right"/>
    </xf>
    <xf numFmtId="179" fontId="9" fillId="0" borderId="1" xfId="3" applyNumberFormat="1" applyFill="1" applyBorder="1"/>
    <xf numFmtId="0" fontId="9" fillId="0" borderId="1" xfId="3" applyFill="1" applyBorder="1"/>
    <xf numFmtId="179" fontId="27" fillId="0" borderId="1" xfId="0" applyNumberFormat="1" applyFont="1" applyBorder="1"/>
    <xf numFmtId="0" fontId="12" fillId="0" borderId="1" xfId="3" applyFont="1" applyBorder="1" applyAlignment="1">
      <alignment horizontal="center"/>
    </xf>
    <xf numFmtId="3" fontId="0" fillId="0" borderId="1" xfId="0" applyNumberFormat="1" applyFill="1" applyBorder="1"/>
    <xf numFmtId="180" fontId="9" fillId="0" borderId="1" xfId="3" applyNumberFormat="1" applyFill="1" applyBorder="1"/>
    <xf numFmtId="9" fontId="9" fillId="0" borderId="47" xfId="3" applyNumberFormat="1" applyFill="1" applyBorder="1" applyAlignment="1">
      <alignment horizontal="center"/>
    </xf>
    <xf numFmtId="171" fontId="35" fillId="0" borderId="27" xfId="8" applyNumberFormat="1" applyFont="1" applyFill="1" applyBorder="1" applyAlignment="1" applyProtection="1">
      <alignment horizontal="center"/>
    </xf>
    <xf numFmtId="9" fontId="9" fillId="0" borderId="48" xfId="3" applyNumberFormat="1" applyFill="1" applyBorder="1" applyAlignment="1">
      <alignment horizontal="center"/>
    </xf>
    <xf numFmtId="10" fontId="35" fillId="0" borderId="27" xfId="8" applyNumberFormat="1" applyFont="1" applyFill="1" applyBorder="1" applyAlignment="1" applyProtection="1">
      <alignment horizontal="center"/>
    </xf>
    <xf numFmtId="9" fontId="9" fillId="0" borderId="49" xfId="3" applyNumberFormat="1" applyFill="1" applyBorder="1" applyAlignment="1">
      <alignment horizontal="center"/>
    </xf>
    <xf numFmtId="10" fontId="35" fillId="0" borderId="29" xfId="8" applyNumberFormat="1" applyFont="1" applyFill="1" applyBorder="1" applyAlignment="1" applyProtection="1">
      <alignment horizontal="center"/>
    </xf>
    <xf numFmtId="179" fontId="27" fillId="8" borderId="1" xfId="0" applyNumberFormat="1" applyFont="1" applyFill="1" applyBorder="1"/>
    <xf numFmtId="0" fontId="0" fillId="0" borderId="0" xfId="0" applyFill="1" applyBorder="1" applyAlignment="1">
      <alignment horizontal="left"/>
    </xf>
    <xf numFmtId="0" fontId="5" fillId="0" borderId="1" xfId="0" applyFont="1" applyFill="1" applyBorder="1" applyAlignment="1">
      <alignment horizontal="center"/>
    </xf>
    <xf numFmtId="0" fontId="0" fillId="0" borderId="1" xfId="0" applyFill="1" applyBorder="1" applyAlignment="1">
      <alignment horizontal="center" vertical="center"/>
    </xf>
    <xf numFmtId="0" fontId="5" fillId="0" borderId="1" xfId="0" applyFont="1" applyFill="1" applyBorder="1"/>
    <xf numFmtId="0" fontId="12" fillId="0" borderId="1" xfId="6" applyFont="1" applyFill="1" applyBorder="1" applyAlignment="1">
      <alignment horizontal="center"/>
    </xf>
    <xf numFmtId="0" fontId="0" fillId="12" borderId="1" xfId="0" applyFill="1" applyBorder="1"/>
    <xf numFmtId="172" fontId="9" fillId="0" borderId="1" xfId="6" applyNumberFormat="1" applyBorder="1"/>
    <xf numFmtId="172" fontId="9" fillId="0" borderId="1" xfId="6" applyNumberFormat="1" applyFill="1" applyBorder="1"/>
    <xf numFmtId="0" fontId="9" fillId="0" borderId="1" xfId="6" applyFont="1" applyBorder="1" applyAlignment="1">
      <alignment horizontal="right"/>
    </xf>
    <xf numFmtId="173" fontId="9" fillId="0" borderId="1" xfId="6" applyNumberFormat="1" applyBorder="1"/>
    <xf numFmtId="172" fontId="14" fillId="0" borderId="1" xfId="6" applyNumberFormat="1" applyFont="1" applyFill="1" applyBorder="1"/>
    <xf numFmtId="0" fontId="8" fillId="0" borderId="1" xfId="0" applyFont="1" applyBorder="1" applyAlignment="1">
      <alignment horizontal="center"/>
    </xf>
    <xf numFmtId="10" fontId="8" fillId="0" borderId="1" xfId="5" applyNumberFormat="1" applyFont="1" applyFill="1" applyBorder="1" applyAlignment="1">
      <alignment horizontal="center"/>
    </xf>
    <xf numFmtId="0" fontId="49" fillId="0" borderId="1" xfId="0" applyFont="1" applyBorder="1" applyAlignment="1">
      <alignment vertical="center"/>
    </xf>
    <xf numFmtId="0" fontId="14" fillId="0" borderId="1" xfId="6" applyFont="1" applyBorder="1"/>
    <xf numFmtId="0" fontId="9" fillId="0" borderId="1" xfId="6" applyBorder="1" applyAlignment="1">
      <alignment horizontal="right"/>
    </xf>
    <xf numFmtId="0" fontId="14" fillId="10" borderId="1" xfId="6" applyFont="1" applyFill="1" applyBorder="1" applyAlignment="1">
      <alignment horizontal="center"/>
    </xf>
    <xf numFmtId="0" fontId="9" fillId="0" borderId="1" xfId="6" applyFont="1" applyFill="1" applyBorder="1"/>
    <xf numFmtId="3" fontId="9" fillId="0" borderId="1" xfId="6" applyNumberFormat="1" applyFont="1" applyFill="1" applyBorder="1"/>
    <xf numFmtId="0" fontId="9" fillId="0" borderId="1" xfId="6" applyFont="1" applyBorder="1" applyAlignment="1">
      <alignment horizontal="center"/>
    </xf>
    <xf numFmtId="9" fontId="8" fillId="0" borderId="1" xfId="8" applyFont="1" applyBorder="1" applyAlignment="1">
      <alignment horizontal="center"/>
    </xf>
    <xf numFmtId="3" fontId="9" fillId="10" borderId="1" xfId="6" applyNumberFormat="1" applyFont="1" applyFill="1" applyBorder="1"/>
    <xf numFmtId="0" fontId="12" fillId="4" borderId="1" xfId="6" applyFont="1" applyFill="1" applyBorder="1"/>
    <xf numFmtId="10" fontId="8" fillId="0" borderId="1" xfId="8" applyNumberFormat="1" applyFont="1" applyBorder="1"/>
    <xf numFmtId="9" fontId="9" fillId="0" borderId="1" xfId="8" applyFont="1" applyBorder="1"/>
    <xf numFmtId="171" fontId="9" fillId="0" borderId="1" xfId="8" applyNumberFormat="1" applyFont="1" applyBorder="1"/>
    <xf numFmtId="171" fontId="9" fillId="13" borderId="1" xfId="8" applyNumberFormat="1" applyFont="1" applyFill="1" applyBorder="1"/>
    <xf numFmtId="9" fontId="48" fillId="0" borderId="1" xfId="8" applyFont="1" applyBorder="1" applyAlignment="1">
      <alignment horizontal="center"/>
    </xf>
    <xf numFmtId="3" fontId="9" fillId="0" borderId="1" xfId="6" applyNumberFormat="1" applyFont="1" applyBorder="1"/>
    <xf numFmtId="0" fontId="12" fillId="0" borderId="1" xfId="6" applyFont="1" applyBorder="1" applyAlignment="1">
      <alignment horizontal="center"/>
    </xf>
    <xf numFmtId="9" fontId="12" fillId="0" borderId="1" xfId="6" applyNumberFormat="1" applyFont="1" applyBorder="1" applyAlignment="1">
      <alignment horizontal="center"/>
    </xf>
    <xf numFmtId="3" fontId="9" fillId="13" borderId="1" xfId="6" applyNumberFormat="1" applyFont="1" applyFill="1" applyBorder="1"/>
    <xf numFmtId="0" fontId="14" fillId="0" borderId="1" xfId="6" applyFont="1" applyFill="1" applyBorder="1" applyAlignment="1">
      <alignment horizontal="centerContinuous"/>
    </xf>
    <xf numFmtId="0" fontId="9" fillId="0" borderId="1" xfId="6" applyFill="1" applyBorder="1"/>
    <xf numFmtId="0" fontId="14" fillId="12" borderId="1" xfId="6" applyFont="1" applyFill="1" applyBorder="1" applyAlignment="1">
      <alignment horizontal="centerContinuous"/>
    </xf>
    <xf numFmtId="3" fontId="0" fillId="12" borderId="1" xfId="0" applyNumberFormat="1" applyFill="1" applyBorder="1"/>
    <xf numFmtId="0" fontId="1" fillId="15" borderId="1" xfId="0" applyFont="1" applyFill="1" applyBorder="1" applyAlignment="1">
      <alignment horizontal="center"/>
    </xf>
    <xf numFmtId="3" fontId="14" fillId="15" borderId="1" xfId="6" applyNumberFormat="1" applyFont="1" applyFill="1" applyBorder="1" applyAlignment="1">
      <alignment horizontal="center"/>
    </xf>
    <xf numFmtId="169" fontId="8" fillId="0" borderId="1" xfId="4" applyFont="1" applyBorder="1"/>
    <xf numFmtId="0" fontId="12" fillId="0" borderId="1" xfId="0" applyFont="1" applyFill="1" applyBorder="1" applyAlignment="1">
      <alignment horizontal="right"/>
    </xf>
    <xf numFmtId="3" fontId="9" fillId="0" borderId="1" xfId="0" applyNumberFormat="1" applyFont="1" applyFill="1" applyBorder="1" applyAlignment="1">
      <alignment horizontal="right"/>
    </xf>
    <xf numFmtId="0" fontId="12" fillId="4" borderId="1" xfId="0" applyFont="1" applyFill="1" applyBorder="1" applyAlignment="1">
      <alignment horizontal="right"/>
    </xf>
    <xf numFmtId="3" fontId="9" fillId="4" borderId="1" xfId="0" applyNumberFormat="1" applyFont="1" applyFill="1" applyBorder="1" applyAlignment="1">
      <alignment horizontal="right"/>
    </xf>
    <xf numFmtId="0" fontId="16" fillId="0" borderId="1" xfId="0" applyFont="1" applyFill="1" applyBorder="1" applyAlignment="1">
      <alignment horizontal="right"/>
    </xf>
    <xf numFmtId="3" fontId="14" fillId="0" borderId="1" xfId="0" applyNumberFormat="1" applyFont="1" applyFill="1" applyBorder="1" applyAlignment="1">
      <alignment horizontal="right"/>
    </xf>
    <xf numFmtId="3" fontId="9" fillId="0" borderId="1" xfId="3" applyNumberFormat="1" applyBorder="1"/>
    <xf numFmtId="3" fontId="14" fillId="0" borderId="1" xfId="3" applyNumberFormat="1" applyFont="1" applyBorder="1"/>
    <xf numFmtId="0" fontId="80" fillId="4" borderId="1" xfId="6" applyFont="1" applyFill="1" applyBorder="1" applyAlignment="1">
      <alignment horizontal="center"/>
    </xf>
    <xf numFmtId="0" fontId="68" fillId="29" borderId="1" xfId="0" applyFont="1" applyFill="1" applyBorder="1" applyAlignment="1">
      <alignment horizontal="center" vertical="center"/>
    </xf>
    <xf numFmtId="4" fontId="68" fillId="29" borderId="1" xfId="0" applyNumberFormat="1" applyFont="1" applyFill="1" applyBorder="1" applyAlignment="1">
      <alignment horizontal="center" vertical="center"/>
    </xf>
    <xf numFmtId="10" fontId="68" fillId="0" borderId="1" xfId="0" applyNumberFormat="1" applyFont="1" applyFill="1" applyBorder="1" applyAlignment="1">
      <alignment horizontal="center" vertical="center"/>
    </xf>
    <xf numFmtId="0" fontId="0" fillId="29" borderId="1" xfId="0" applyFill="1" applyBorder="1" applyAlignment="1">
      <alignment horizontal="center"/>
    </xf>
    <xf numFmtId="4" fontId="0" fillId="29" borderId="1" xfId="0" applyNumberFormat="1" applyFill="1" applyBorder="1" applyAlignment="1">
      <alignment horizontal="center"/>
    </xf>
    <xf numFmtId="0" fontId="68" fillId="30" borderId="1" xfId="0" applyFont="1" applyFill="1" applyBorder="1" applyAlignment="1">
      <alignment horizontal="center" vertical="center"/>
    </xf>
    <xf numFmtId="4" fontId="68" fillId="30" borderId="1" xfId="0" applyNumberFormat="1" applyFont="1" applyFill="1" applyBorder="1" applyAlignment="1">
      <alignment horizontal="center" vertical="center"/>
    </xf>
    <xf numFmtId="10" fontId="0" fillId="0" borderId="1" xfId="0" applyNumberFormat="1" applyFill="1" applyBorder="1"/>
    <xf numFmtId="0" fontId="0" fillId="0" borderId="1" xfId="0" applyBorder="1" applyAlignment="1">
      <alignment horizontal="center"/>
    </xf>
    <xf numFmtId="0" fontId="9" fillId="0" borderId="1" xfId="6" applyBorder="1" applyAlignment="1">
      <alignment horizontal="center"/>
    </xf>
    <xf numFmtId="0" fontId="0" fillId="17" borderId="1" xfId="0" applyFont="1" applyFill="1" applyBorder="1"/>
    <xf numFmtId="0" fontId="4" fillId="0" borderId="1" xfId="0" applyFont="1" applyBorder="1"/>
    <xf numFmtId="170" fontId="4" fillId="0" borderId="1" xfId="4" applyNumberFormat="1" applyFont="1" applyBorder="1" applyAlignment="1" applyProtection="1">
      <alignment vertical="center"/>
    </xf>
    <xf numFmtId="0" fontId="4" fillId="2" borderId="1" xfId="0" applyFont="1" applyFill="1" applyBorder="1" applyAlignment="1" applyProtection="1">
      <alignment vertical="center" wrapText="1"/>
    </xf>
    <xf numFmtId="0" fontId="0" fillId="0" borderId="1" xfId="0" applyBorder="1" applyAlignment="1">
      <alignment horizontal="center" vertical="center" wrapText="1"/>
    </xf>
    <xf numFmtId="0" fontId="4" fillId="0" borderId="1" xfId="0" applyFont="1" applyBorder="1" applyAlignment="1" applyProtection="1">
      <alignment vertical="center"/>
    </xf>
    <xf numFmtId="170" fontId="4" fillId="2" borderId="1" xfId="4" applyNumberFormat="1" applyFont="1" applyFill="1" applyBorder="1" applyAlignment="1" applyProtection="1">
      <alignment horizontal="center" vertical="center"/>
      <protection locked="0"/>
    </xf>
    <xf numFmtId="0" fontId="4" fillId="2" borderId="8" xfId="0" applyFont="1" applyFill="1" applyBorder="1" applyAlignment="1" applyProtection="1">
      <alignment vertical="center" wrapText="1"/>
    </xf>
    <xf numFmtId="0" fontId="4" fillId="2" borderId="23" xfId="0" applyFont="1" applyFill="1" applyBorder="1" applyAlignment="1" applyProtection="1">
      <alignment vertical="center" wrapText="1"/>
    </xf>
    <xf numFmtId="170" fontId="4" fillId="0" borderId="8" xfId="4" applyNumberFormat="1" applyFont="1" applyBorder="1" applyAlignment="1" applyProtection="1">
      <alignment vertical="center"/>
    </xf>
    <xf numFmtId="170" fontId="4" fillId="2" borderId="8" xfId="4" applyNumberFormat="1" applyFont="1" applyFill="1" applyBorder="1" applyAlignment="1" applyProtection="1">
      <alignment horizontal="center" vertical="center"/>
      <protection locked="0"/>
    </xf>
    <xf numFmtId="178" fontId="22" fillId="6" borderId="1" xfId="0" applyNumberFormat="1" applyFont="1" applyFill="1" applyBorder="1"/>
    <xf numFmtId="0" fontId="13" fillId="0" borderId="0" xfId="0" applyFont="1" applyBorder="1" applyAlignment="1" applyProtection="1">
      <alignment vertical="center"/>
    </xf>
    <xf numFmtId="1" fontId="4" fillId="0" borderId="1" xfId="0" applyNumberFormat="1" applyFont="1" applyBorder="1"/>
    <xf numFmtId="171" fontId="0" fillId="10" borderId="1" xfId="0" applyNumberFormat="1" applyFill="1" applyBorder="1"/>
    <xf numFmtId="10" fontId="51" fillId="10" borderId="1" xfId="0" applyNumberFormat="1" applyFont="1" applyFill="1" applyBorder="1"/>
    <xf numFmtId="0" fontId="16" fillId="0" borderId="1" xfId="6" applyFont="1" applyFill="1" applyBorder="1" applyAlignment="1">
      <alignment horizontal="center"/>
    </xf>
    <xf numFmtId="3" fontId="14" fillId="0" borderId="1" xfId="6" applyNumberFormat="1" applyFont="1" applyFill="1" applyBorder="1" applyAlignment="1">
      <alignment horizontal="center" vertical="center"/>
    </xf>
    <xf numFmtId="0" fontId="16" fillId="0" borderId="1" xfId="6" applyFont="1" applyBorder="1" applyAlignment="1">
      <alignment horizontal="center"/>
    </xf>
    <xf numFmtId="0" fontId="12" fillId="4" borderId="1" xfId="6" applyFont="1" applyFill="1" applyBorder="1" applyAlignment="1">
      <alignment horizontal="center"/>
    </xf>
    <xf numFmtId="0" fontId="9" fillId="4" borderId="1" xfId="6" applyFill="1" applyBorder="1" applyAlignment="1">
      <alignment horizontal="center"/>
    </xf>
    <xf numFmtId="0" fontId="9" fillId="0" borderId="1" xfId="6" applyFill="1" applyBorder="1" applyAlignment="1">
      <alignment horizontal="center"/>
    </xf>
    <xf numFmtId="3" fontId="9" fillId="0" borderId="1" xfId="6" applyNumberFormat="1" applyBorder="1" applyAlignment="1">
      <alignment horizontal="center"/>
    </xf>
    <xf numFmtId="9" fontId="9" fillId="0" borderId="1" xfId="5" applyFont="1" applyBorder="1" applyAlignment="1">
      <alignment horizontal="center"/>
    </xf>
    <xf numFmtId="3" fontId="0" fillId="0" borderId="1" xfId="0" applyNumberFormat="1" applyBorder="1" applyAlignment="1">
      <alignment horizontal="center"/>
    </xf>
    <xf numFmtId="9" fontId="9" fillId="0" borderId="1" xfId="5" applyFont="1" applyFill="1" applyBorder="1" applyAlignment="1">
      <alignment horizontal="center"/>
    </xf>
    <xf numFmtId="0" fontId="9" fillId="4" borderId="8" xfId="6" applyFill="1" applyBorder="1" applyAlignment="1">
      <alignment horizontal="center"/>
    </xf>
    <xf numFmtId="3" fontId="0" fillId="0" borderId="8" xfId="0" applyNumberFormat="1" applyBorder="1" applyAlignment="1">
      <alignment horizontal="center"/>
    </xf>
    <xf numFmtId="3" fontId="0" fillId="0" borderId="8" xfId="0" applyNumberFormat="1" applyBorder="1"/>
    <xf numFmtId="9" fontId="9" fillId="4" borderId="1" xfId="5" applyFont="1" applyFill="1" applyBorder="1" applyAlignment="1">
      <alignment horizontal="center"/>
    </xf>
    <xf numFmtId="3" fontId="0" fillId="15" borderId="1" xfId="0" applyNumberFormat="1" applyFill="1" applyBorder="1" applyAlignment="1">
      <alignment horizontal="center"/>
    </xf>
    <xf numFmtId="9" fontId="0" fillId="15" borderId="1" xfId="5" applyFont="1" applyFill="1" applyBorder="1" applyAlignment="1">
      <alignment horizontal="center"/>
    </xf>
    <xf numFmtId="1" fontId="9" fillId="0" borderId="1" xfId="6" applyNumberFormat="1" applyBorder="1" applyAlignment="1">
      <alignment horizontal="center"/>
    </xf>
    <xf numFmtId="166" fontId="0" fillId="0" borderId="1" xfId="35" applyFont="1" applyBorder="1"/>
    <xf numFmtId="194" fontId="0" fillId="0" borderId="1" xfId="35" applyNumberFormat="1" applyFont="1" applyBorder="1"/>
    <xf numFmtId="2" fontId="81" fillId="0" borderId="0" xfId="0" applyNumberFormat="1" applyFont="1"/>
    <xf numFmtId="1" fontId="81" fillId="0" borderId="0" xfId="0" applyNumberFormat="1" applyFont="1"/>
    <xf numFmtId="9" fontId="81" fillId="0" borderId="0" xfId="5" applyFont="1"/>
    <xf numFmtId="0" fontId="81" fillId="0" borderId="0" xfId="0" applyFont="1"/>
    <xf numFmtId="194" fontId="81" fillId="0" borderId="0" xfId="35" applyNumberFormat="1" applyFont="1"/>
    <xf numFmtId="9" fontId="82" fillId="0" borderId="0" xfId="4" applyNumberFormat="1" applyFont="1" applyBorder="1" applyAlignment="1">
      <alignment horizontal="right"/>
    </xf>
    <xf numFmtId="9" fontId="82" fillId="0" borderId="0" xfId="4" applyNumberFormat="1" applyFont="1" applyBorder="1" applyAlignment="1">
      <alignment horizontal="left"/>
    </xf>
    <xf numFmtId="192" fontId="82" fillId="0" borderId="0" xfId="35" applyNumberFormat="1" applyFont="1" applyBorder="1" applyAlignment="1">
      <alignment horizontal="left"/>
    </xf>
    <xf numFmtId="176" fontId="81" fillId="0" borderId="0" xfId="5" applyNumberFormat="1" applyFont="1"/>
    <xf numFmtId="0" fontId="81" fillId="0" borderId="0" xfId="0" applyFont="1" applyAlignment="1">
      <alignment horizontal="right"/>
    </xf>
    <xf numFmtId="9" fontId="81" fillId="0" borderId="0" xfId="0" applyNumberFormat="1" applyFont="1" applyAlignment="1">
      <alignment horizontal="left"/>
    </xf>
    <xf numFmtId="172" fontId="81" fillId="0" borderId="0" xfId="0" applyNumberFormat="1" applyFont="1" applyAlignment="1">
      <alignment horizontal="right"/>
    </xf>
    <xf numFmtId="9" fontId="81" fillId="0" borderId="0" xfId="5" applyFont="1" applyAlignment="1">
      <alignment horizontal="left"/>
    </xf>
    <xf numFmtId="166" fontId="81" fillId="0" borderId="0" xfId="35" applyFont="1" applyAlignment="1">
      <alignment horizontal="left"/>
    </xf>
    <xf numFmtId="9" fontId="0" fillId="0" borderId="1" xfId="0" applyNumberFormat="1" applyFill="1" applyBorder="1"/>
    <xf numFmtId="172" fontId="6" fillId="0" borderId="1" xfId="0" applyNumberFormat="1" applyFont="1" applyBorder="1" applyAlignment="1">
      <alignment horizontal="center"/>
    </xf>
    <xf numFmtId="0" fontId="0" fillId="0" borderId="1" xfId="0" applyBorder="1" applyAlignment="1">
      <alignment horizontal="center"/>
    </xf>
    <xf numFmtId="0" fontId="0" fillId="0" borderId="1" xfId="0" applyBorder="1"/>
    <xf numFmtId="0" fontId="50" fillId="31" borderId="92" xfId="9" applyFill="1" applyBorder="1" applyAlignment="1">
      <alignment horizontal="center" vertical="center" wrapText="1"/>
    </xf>
    <xf numFmtId="0" fontId="83" fillId="31" borderId="93" xfId="0" applyFont="1" applyFill="1" applyBorder="1" applyAlignment="1">
      <alignment vertical="center" wrapText="1"/>
    </xf>
    <xf numFmtId="0" fontId="8" fillId="31" borderId="93" xfId="0" applyFont="1" applyFill="1" applyBorder="1" applyAlignment="1">
      <alignment horizontal="center" vertical="center" wrapText="1"/>
    </xf>
    <xf numFmtId="0" fontId="84" fillId="31" borderId="93" xfId="0" applyFont="1" applyFill="1" applyBorder="1" applyAlignment="1">
      <alignment horizontal="center" vertical="center" wrapText="1"/>
    </xf>
    <xf numFmtId="0" fontId="50" fillId="21" borderId="92" xfId="9" applyFill="1" applyBorder="1" applyAlignment="1">
      <alignment horizontal="center" vertical="center" wrapText="1"/>
    </xf>
    <xf numFmtId="0" fontId="83" fillId="21" borderId="93" xfId="0" applyFont="1" applyFill="1" applyBorder="1" applyAlignment="1">
      <alignment vertical="center" wrapText="1"/>
    </xf>
    <xf numFmtId="0" fontId="8" fillId="21" borderId="93" xfId="0" applyFont="1" applyFill="1" applyBorder="1" applyAlignment="1">
      <alignment horizontal="center" vertical="center" wrapText="1"/>
    </xf>
    <xf numFmtId="0" fontId="84" fillId="21" borderId="93" xfId="0" applyFont="1" applyFill="1" applyBorder="1" applyAlignment="1">
      <alignment horizontal="center" vertical="center" wrapText="1"/>
    </xf>
    <xf numFmtId="0" fontId="50" fillId="32" borderId="92" xfId="9" applyFill="1" applyBorder="1" applyAlignment="1">
      <alignment horizontal="center" vertical="center" wrapText="1"/>
    </xf>
    <xf numFmtId="0" fontId="83" fillId="32" borderId="93" xfId="0" applyFont="1" applyFill="1" applyBorder="1" applyAlignment="1">
      <alignment vertical="center" wrapText="1"/>
    </xf>
    <xf numFmtId="0" fontId="8" fillId="32" borderId="93" xfId="0" applyFont="1" applyFill="1" applyBorder="1" applyAlignment="1">
      <alignment horizontal="center" vertical="center" wrapText="1"/>
    </xf>
    <xf numFmtId="0" fontId="84" fillId="32" borderId="93" xfId="0" applyFont="1" applyFill="1" applyBorder="1" applyAlignment="1">
      <alignment horizontal="center" vertical="center" wrapText="1"/>
    </xf>
    <xf numFmtId="0" fontId="85" fillId="33" borderId="26" xfId="0" applyFont="1" applyFill="1" applyBorder="1" applyAlignment="1" applyProtection="1">
      <alignment vertical="center"/>
      <protection hidden="1"/>
    </xf>
    <xf numFmtId="0" fontId="0" fillId="0" borderId="12"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70" xfId="0" applyBorder="1" applyAlignment="1" applyProtection="1">
      <alignment horizontal="center" vertical="center" wrapText="1"/>
      <protection hidden="1"/>
    </xf>
    <xf numFmtId="169" fontId="0" fillId="0" borderId="71" xfId="4" applyFont="1" applyFill="1" applyBorder="1" applyAlignment="1" applyProtection="1">
      <alignment horizontal="center" vertical="center"/>
      <protection hidden="1"/>
    </xf>
    <xf numFmtId="0" fontId="0" fillId="0" borderId="94" xfId="0" applyBorder="1" applyAlignment="1" applyProtection="1">
      <alignment vertical="center"/>
      <protection hidden="1"/>
    </xf>
    <xf numFmtId="0" fontId="0" fillId="13" borderId="94" xfId="0" applyFill="1" applyBorder="1" applyAlignment="1" applyProtection="1">
      <alignment horizontal="center" vertical="center"/>
      <protection locked="0"/>
    </xf>
    <xf numFmtId="166" fontId="0" fillId="0" borderId="34" xfId="35" applyFont="1" applyBorder="1" applyAlignment="1" applyProtection="1">
      <alignment horizontal="center" vertical="center"/>
      <protection hidden="1"/>
    </xf>
    <xf numFmtId="166" fontId="0" fillId="0" borderId="35" xfId="35" applyFont="1" applyBorder="1" applyAlignment="1" applyProtection="1">
      <alignment horizontal="center" vertical="center"/>
      <protection hidden="1"/>
    </xf>
    <xf numFmtId="171" fontId="0" fillId="0" borderId="36" xfId="5" applyNumberFormat="1" applyFont="1" applyBorder="1" applyAlignment="1" applyProtection="1">
      <alignment horizontal="center" vertical="center"/>
      <protection hidden="1"/>
    </xf>
    <xf numFmtId="0" fontId="0" fillId="10" borderId="94" xfId="0" applyFill="1" applyBorder="1" applyAlignment="1" applyProtection="1">
      <alignment horizontal="center" vertical="center"/>
      <protection locked="0"/>
    </xf>
    <xf numFmtId="166" fontId="0" fillId="0" borderId="3" xfId="35" applyFont="1" applyBorder="1" applyAlignment="1" applyProtection="1">
      <alignment horizontal="center" vertical="center"/>
      <protection hidden="1"/>
    </xf>
    <xf numFmtId="166" fontId="0" fillId="0" borderId="1" xfId="35" applyFont="1" applyBorder="1" applyAlignment="1" applyProtection="1">
      <alignment horizontal="center" vertical="center"/>
      <protection hidden="1"/>
    </xf>
    <xf numFmtId="171" fontId="0" fillId="0" borderId="4" xfId="5" applyNumberFormat="1" applyFont="1" applyBorder="1" applyAlignment="1" applyProtection="1">
      <alignment horizontal="center" vertical="center"/>
      <protection hidden="1"/>
    </xf>
    <xf numFmtId="0" fontId="0" fillId="0" borderId="61" xfId="0" applyBorder="1" applyAlignment="1" applyProtection="1">
      <alignment vertical="center"/>
      <protection hidden="1"/>
    </xf>
    <xf numFmtId="1" fontId="0" fillId="0" borderId="61" xfId="0" applyNumberFormat="1" applyBorder="1" applyAlignment="1" applyProtection="1">
      <alignment horizontal="center" vertical="center"/>
      <protection hidden="1"/>
    </xf>
    <xf numFmtId="0" fontId="0" fillId="0" borderId="77" xfId="0" applyBorder="1" applyAlignment="1" applyProtection="1">
      <alignment vertical="center"/>
      <protection hidden="1"/>
    </xf>
    <xf numFmtId="9" fontId="0" fillId="0" borderId="4" xfId="5" applyFont="1" applyBorder="1" applyAlignment="1" applyProtection="1">
      <alignment horizontal="center" vertical="center"/>
      <protection hidden="1"/>
    </xf>
    <xf numFmtId="166" fontId="0" fillId="10" borderId="3" xfId="35" applyFont="1" applyFill="1" applyBorder="1" applyAlignment="1" applyProtection="1">
      <alignment horizontal="center" vertical="center"/>
      <protection hidden="1"/>
    </xf>
    <xf numFmtId="1" fontId="0" fillId="0" borderId="77" xfId="0" applyNumberFormat="1" applyBorder="1" applyAlignment="1" applyProtection="1">
      <alignment horizontal="center" vertical="center"/>
      <protection hidden="1"/>
    </xf>
    <xf numFmtId="0" fontId="0" fillId="0" borderId="77" xfId="0" applyBorder="1" applyAlignment="1" applyProtection="1">
      <alignment horizontal="center" vertical="center"/>
      <protection hidden="1"/>
    </xf>
    <xf numFmtId="0" fontId="0" fillId="0" borderId="67" xfId="0" applyBorder="1" applyAlignment="1" applyProtection="1">
      <alignment vertical="center"/>
      <protection hidden="1"/>
    </xf>
    <xf numFmtId="0" fontId="0" fillId="0" borderId="67" xfId="0" applyBorder="1" applyAlignment="1" applyProtection="1">
      <alignment horizontal="center" vertical="center"/>
      <protection hidden="1"/>
    </xf>
    <xf numFmtId="166" fontId="0" fillId="0" borderId="5" xfId="35" applyFont="1" applyBorder="1" applyAlignment="1" applyProtection="1">
      <alignment horizontal="center" vertical="center"/>
      <protection hidden="1"/>
    </xf>
    <xf numFmtId="166" fontId="0" fillId="0" borderId="6" xfId="35" applyFont="1" applyBorder="1" applyAlignment="1" applyProtection="1">
      <alignment horizontal="center" vertical="center"/>
      <protection hidden="1"/>
    </xf>
    <xf numFmtId="9" fontId="0" fillId="0" borderId="7" xfId="5" applyFont="1" applyBorder="1" applyAlignment="1" applyProtection="1">
      <alignment horizontal="center" vertical="center"/>
      <protection hidden="1"/>
    </xf>
    <xf numFmtId="0" fontId="0" fillId="0" borderId="0" xfId="0" applyAlignment="1">
      <alignment vertical="center"/>
    </xf>
    <xf numFmtId="0" fontId="1" fillId="10" borderId="46" xfId="0" applyFont="1" applyFill="1" applyBorder="1" applyAlignment="1" applyProtection="1">
      <alignment horizontal="center" vertical="center"/>
      <protection hidden="1"/>
    </xf>
    <xf numFmtId="10" fontId="1" fillId="8" borderId="46" xfId="5" applyNumberFormat="1" applyFont="1" applyFill="1" applyBorder="1" applyAlignment="1" applyProtection="1">
      <alignment horizontal="center" vertical="center"/>
      <protection hidden="1"/>
    </xf>
    <xf numFmtId="168" fontId="0" fillId="8" borderId="1" xfId="0" applyNumberFormat="1" applyFill="1" applyBorder="1" applyAlignment="1">
      <alignment vertical="center"/>
    </xf>
    <xf numFmtId="1" fontId="0" fillId="17" borderId="1" xfId="0" applyNumberFormat="1" applyFill="1" applyBorder="1"/>
    <xf numFmtId="0" fontId="86" fillId="34" borderId="0" xfId="0" applyFont="1" applyFill="1" applyBorder="1" applyAlignment="1" applyProtection="1">
      <alignment horizontal="center" vertical="center"/>
      <protection hidden="1"/>
    </xf>
    <xf numFmtId="0" fontId="87" fillId="0" borderId="0" xfId="0" applyFont="1" applyFill="1" applyBorder="1" applyAlignment="1" applyProtection="1">
      <alignment horizontal="center" vertical="center"/>
      <protection hidden="1"/>
    </xf>
    <xf numFmtId="0" fontId="88" fillId="0" borderId="0" xfId="0" applyFont="1" applyBorder="1" applyProtection="1">
      <protection hidden="1"/>
    </xf>
    <xf numFmtId="0" fontId="86" fillId="19" borderId="1" xfId="0" applyFont="1" applyFill="1" applyBorder="1" applyAlignment="1" applyProtection="1">
      <alignment horizontal="center" vertical="center"/>
      <protection hidden="1"/>
    </xf>
    <xf numFmtId="0" fontId="86" fillId="19" borderId="1" xfId="0" applyFont="1" applyFill="1" applyBorder="1" applyAlignment="1" applyProtection="1">
      <alignment horizontal="center" vertical="center" wrapText="1"/>
      <protection hidden="1"/>
    </xf>
    <xf numFmtId="0" fontId="86" fillId="19" borderId="1" xfId="0" applyFont="1" applyFill="1" applyBorder="1" applyProtection="1">
      <protection hidden="1"/>
    </xf>
    <xf numFmtId="2" fontId="88" fillId="26" borderId="1" xfId="0" applyNumberFormat="1" applyFont="1" applyFill="1" applyBorder="1" applyAlignment="1" applyProtection="1">
      <alignment horizontal="center"/>
      <protection hidden="1"/>
    </xf>
    <xf numFmtId="177" fontId="88" fillId="26" borderId="1" xfId="0" applyNumberFormat="1" applyFont="1" applyFill="1" applyBorder="1" applyAlignment="1" applyProtection="1">
      <alignment horizontal="center"/>
      <protection hidden="1"/>
    </xf>
    <xf numFmtId="178" fontId="88" fillId="26" borderId="1" xfId="0" applyNumberFormat="1" applyFont="1" applyFill="1" applyBorder="1" applyAlignment="1" applyProtection="1">
      <alignment horizontal="center"/>
      <protection hidden="1"/>
    </xf>
    <xf numFmtId="1" fontId="86" fillId="4" borderId="8" xfId="0" applyNumberFormat="1" applyFont="1" applyFill="1" applyBorder="1" applyAlignment="1" applyProtection="1">
      <alignment horizontal="center"/>
      <protection hidden="1"/>
    </xf>
    <xf numFmtId="2" fontId="86" fillId="3" borderId="8" xfId="0" applyNumberFormat="1" applyFont="1" applyFill="1" applyBorder="1" applyAlignment="1" applyProtection="1">
      <alignment horizontal="center"/>
      <protection hidden="1"/>
    </xf>
    <xf numFmtId="9" fontId="86" fillId="19" borderId="1" xfId="5" applyFont="1" applyFill="1" applyBorder="1" applyAlignment="1" applyProtection="1">
      <alignment horizontal="center"/>
      <protection hidden="1"/>
    </xf>
    <xf numFmtId="177" fontId="88" fillId="26" borderId="23" xfId="0" applyNumberFormat="1" applyFont="1" applyFill="1" applyBorder="1" applyAlignment="1" applyProtection="1">
      <alignment horizontal="center"/>
      <protection hidden="1"/>
    </xf>
    <xf numFmtId="0" fontId="86" fillId="3" borderId="8" xfId="0" applyFont="1" applyFill="1" applyBorder="1" applyAlignment="1" applyProtection="1">
      <alignment horizontal="center" vertical="center"/>
      <protection hidden="1"/>
    </xf>
    <xf numFmtId="0" fontId="86" fillId="3" borderId="39" xfId="0" applyFont="1" applyFill="1" applyBorder="1" applyAlignment="1" applyProtection="1">
      <alignment horizontal="center" vertical="center"/>
      <protection hidden="1"/>
    </xf>
    <xf numFmtId="0" fontId="86" fillId="3" borderId="23" xfId="0" applyFont="1" applyFill="1" applyBorder="1" applyAlignment="1" applyProtection="1">
      <alignment horizontal="center" vertical="center"/>
      <protection hidden="1"/>
    </xf>
    <xf numFmtId="1" fontId="86" fillId="3" borderId="8" xfId="0" applyNumberFormat="1" applyFont="1" applyFill="1" applyBorder="1" applyAlignment="1" applyProtection="1">
      <alignment horizontal="center"/>
      <protection hidden="1"/>
    </xf>
    <xf numFmtId="9" fontId="89" fillId="35" borderId="1" xfId="5" applyNumberFormat="1" applyFont="1" applyFill="1" applyBorder="1" applyAlignment="1" applyProtection="1">
      <alignment horizontal="center" vertical="center"/>
      <protection hidden="1"/>
    </xf>
    <xf numFmtId="0" fontId="73" fillId="24" borderId="1" xfId="0" applyFont="1" applyFill="1" applyBorder="1" applyAlignment="1">
      <alignment horizontal="center" vertical="center"/>
    </xf>
    <xf numFmtId="0" fontId="73" fillId="0" borderId="0" xfId="0" applyFont="1" applyAlignment="1">
      <alignment vertical="center"/>
    </xf>
    <xf numFmtId="0" fontId="86" fillId="19" borderId="1" xfId="0" applyFont="1" applyFill="1" applyBorder="1" applyAlignment="1" applyProtection="1">
      <alignment vertical="center" wrapText="1"/>
      <protection hidden="1"/>
    </xf>
    <xf numFmtId="1" fontId="86" fillId="4" borderId="8" xfId="0" applyNumberFormat="1" applyFont="1" applyFill="1" applyBorder="1" applyAlignment="1" applyProtection="1">
      <protection hidden="1"/>
    </xf>
    <xf numFmtId="1" fontId="86" fillId="3" borderId="8" xfId="0" applyNumberFormat="1" applyFont="1" applyFill="1" applyBorder="1" applyAlignment="1" applyProtection="1">
      <protection hidden="1"/>
    </xf>
    <xf numFmtId="2" fontId="86" fillId="3" borderId="8" xfId="0" applyNumberFormat="1" applyFont="1" applyFill="1" applyBorder="1" applyAlignment="1" applyProtection="1">
      <protection hidden="1"/>
    </xf>
    <xf numFmtId="0" fontId="86" fillId="34" borderId="0" xfId="0" applyFont="1" applyFill="1" applyBorder="1" applyAlignment="1" applyProtection="1">
      <alignment vertical="center"/>
      <protection hidden="1"/>
    </xf>
    <xf numFmtId="0" fontId="0" fillId="13" borderId="1" xfId="0" applyFill="1" applyBorder="1" applyAlignment="1" applyProtection="1">
      <alignment horizontal="center"/>
    </xf>
    <xf numFmtId="14" fontId="0" fillId="0" borderId="0" xfId="0" applyNumberFormat="1"/>
    <xf numFmtId="14" fontId="0" fillId="0" borderId="1" xfId="0" applyNumberFormat="1" applyBorder="1" applyAlignment="1">
      <alignment horizontal="center"/>
    </xf>
    <xf numFmtId="0" fontId="0" fillId="5" borderId="1" xfId="0" applyFill="1" applyBorder="1" applyAlignment="1">
      <alignment horizontal="center" vertical="center"/>
    </xf>
    <xf numFmtId="0" fontId="4" fillId="0" borderId="0" xfId="0" applyFont="1" applyAlignment="1">
      <alignment vertical="center"/>
    </xf>
    <xf numFmtId="0" fontId="0" fillId="0" borderId="1" xfId="0" applyBorder="1"/>
    <xf numFmtId="0" fontId="0" fillId="0" borderId="43" xfId="0" applyBorder="1" applyAlignment="1">
      <alignment horizontal="center" vertical="center"/>
    </xf>
    <xf numFmtId="0" fontId="0" fillId="0" borderId="44" xfId="0" applyBorder="1" applyAlignment="1">
      <alignment horizontal="center" vertical="center"/>
    </xf>
    <xf numFmtId="0" fontId="0" fillId="0" borderId="2" xfId="0" applyBorder="1" applyAlignment="1">
      <alignment horizontal="center" vertical="center"/>
    </xf>
    <xf numFmtId="3" fontId="90" fillId="36" borderId="0" xfId="0" applyNumberFormat="1" applyFont="1" applyFill="1"/>
    <xf numFmtId="0" fontId="90" fillId="36" borderId="0" xfId="0" applyFont="1" applyFill="1"/>
    <xf numFmtId="3" fontId="0" fillId="8" borderId="1" xfId="0" applyNumberFormat="1" applyFill="1" applyBorder="1"/>
    <xf numFmtId="0" fontId="0" fillId="0" borderId="1" xfId="0" applyFont="1" applyBorder="1" applyAlignment="1">
      <alignment wrapText="1"/>
    </xf>
    <xf numFmtId="0" fontId="0" fillId="0" borderId="1" xfId="0" applyFont="1" applyBorder="1" applyAlignment="1"/>
    <xf numFmtId="0" fontId="0" fillId="8" borderId="1" xfId="0" applyFont="1" applyFill="1" applyBorder="1" applyAlignment="1"/>
    <xf numFmtId="0" fontId="0" fillId="0" borderId="32" xfId="0" applyBorder="1" applyAlignment="1">
      <alignment horizontal="center"/>
    </xf>
    <xf numFmtId="0" fontId="0" fillId="0" borderId="33"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xf>
    <xf numFmtId="0" fontId="0" fillId="0" borderId="8" xfId="0" applyBorder="1" applyAlignment="1">
      <alignment horizontal="center"/>
    </xf>
    <xf numFmtId="178" fontId="0" fillId="0" borderId="1" xfId="0" applyNumberFormat="1" applyFont="1" applyBorder="1" applyAlignment="1"/>
    <xf numFmtId="178" fontId="0" fillId="0" borderId="1" xfId="0" applyNumberFormat="1" applyFont="1" applyBorder="1"/>
    <xf numFmtId="178" fontId="0" fillId="0" borderId="1" xfId="0" applyNumberFormat="1" applyFont="1" applyBorder="1" applyAlignment="1">
      <alignment wrapText="1"/>
    </xf>
    <xf numFmtId="0" fontId="0" fillId="0" borderId="1" xfId="0" applyBorder="1" applyAlignment="1">
      <alignment horizontal="center"/>
    </xf>
    <xf numFmtId="0" fontId="0" fillId="0" borderId="8" xfId="0" applyBorder="1" applyAlignment="1">
      <alignment horizontal="center"/>
    </xf>
    <xf numFmtId="0" fontId="0" fillId="8" borderId="1" xfId="0" applyFill="1" applyBorder="1" applyAlignment="1"/>
    <xf numFmtId="178" fontId="0" fillId="25" borderId="1" xfId="0" applyNumberFormat="1" applyFont="1" applyFill="1" applyBorder="1" applyAlignment="1"/>
    <xf numFmtId="178" fontId="0" fillId="25" borderId="1" xfId="0" applyNumberFormat="1" applyFont="1" applyFill="1" applyBorder="1"/>
    <xf numFmtId="178" fontId="0" fillId="25" borderId="1" xfId="0" applyNumberFormat="1" applyFont="1" applyFill="1" applyBorder="1" applyAlignment="1">
      <alignment wrapText="1"/>
    </xf>
    <xf numFmtId="0" fontId="0" fillId="0" borderId="1" xfId="0" applyFont="1" applyBorder="1" applyAlignment="1">
      <alignment horizontal="center" vertical="center" wrapText="1"/>
    </xf>
    <xf numFmtId="0" fontId="0" fillId="0" borderId="1" xfId="0" applyFont="1" applyFill="1" applyBorder="1" applyAlignment="1">
      <alignment horizontal="center" vertical="center" wrapText="1"/>
    </xf>
    <xf numFmtId="1" fontId="0" fillId="0" borderId="1" xfId="0" applyNumberFormat="1" applyBorder="1" applyAlignment="1">
      <alignment horizontal="center"/>
    </xf>
    <xf numFmtId="0" fontId="0" fillId="0" borderId="95" xfId="0" applyBorder="1"/>
    <xf numFmtId="0" fontId="4" fillId="0" borderId="1" xfId="0" applyFont="1" applyBorder="1" applyAlignment="1"/>
    <xf numFmtId="2" fontId="0" fillId="0" borderId="46" xfId="0" applyNumberFormat="1" applyFill="1" applyBorder="1"/>
    <xf numFmtId="0" fontId="4" fillId="0" borderId="11" xfId="0" applyFont="1" applyBorder="1" applyAlignment="1">
      <alignment horizontal="center"/>
    </xf>
    <xf numFmtId="1" fontId="4" fillId="0" borderId="10" xfId="0" applyNumberFormat="1" applyFont="1" applyBorder="1" applyAlignment="1">
      <alignment horizontal="center"/>
    </xf>
    <xf numFmtId="0" fontId="4" fillId="0" borderId="34" xfId="0" applyFont="1" applyBorder="1" applyAlignment="1">
      <alignment horizontal="center"/>
    </xf>
    <xf numFmtId="1" fontId="4" fillId="0" borderId="36" xfId="0" applyNumberFormat="1" applyFont="1" applyBorder="1" applyAlignment="1">
      <alignment horizontal="center"/>
    </xf>
    <xf numFmtId="0" fontId="4" fillId="0" borderId="3" xfId="0" applyFont="1" applyBorder="1" applyAlignment="1">
      <alignment horizontal="center"/>
    </xf>
    <xf numFmtId="1" fontId="4" fillId="0" borderId="8" xfId="0" applyNumberFormat="1" applyFont="1" applyBorder="1" applyAlignment="1">
      <alignment horizontal="center"/>
    </xf>
    <xf numFmtId="1" fontId="4" fillId="0" borderId="4" xfId="0" applyNumberFormat="1" applyFont="1" applyBorder="1" applyAlignment="1">
      <alignment horizontal="center"/>
    </xf>
    <xf numFmtId="0" fontId="4" fillId="0" borderId="63" xfId="0" applyFont="1" applyBorder="1" applyAlignment="1">
      <alignment horizontal="center"/>
    </xf>
    <xf numFmtId="1" fontId="4" fillId="0" borderId="51" xfId="0" applyNumberFormat="1" applyFont="1" applyBorder="1" applyAlignment="1">
      <alignment horizontal="center"/>
    </xf>
    <xf numFmtId="1" fontId="4" fillId="0" borderId="72" xfId="0" applyNumberFormat="1" applyFont="1" applyBorder="1" applyAlignment="1">
      <alignment horizontal="center"/>
    </xf>
    <xf numFmtId="0" fontId="4" fillId="0" borderId="62" xfId="0" applyFont="1" applyFill="1" applyBorder="1" applyAlignment="1">
      <alignment horizontal="center"/>
    </xf>
    <xf numFmtId="0" fontId="4" fillId="0" borderId="12" xfId="0" applyFont="1" applyFill="1" applyBorder="1" applyAlignment="1">
      <alignment horizontal="center"/>
    </xf>
    <xf numFmtId="178" fontId="0" fillId="0" borderId="0" xfId="0" applyNumberFormat="1" applyAlignment="1">
      <alignment horizontal="center"/>
    </xf>
    <xf numFmtId="166" fontId="0" fillId="0" borderId="0" xfId="35" applyFont="1"/>
    <xf numFmtId="166" fontId="0" fillId="19" borderId="0" xfId="35" applyFont="1" applyFill="1"/>
    <xf numFmtId="0" fontId="0" fillId="0" borderId="27" xfId="0" applyBorder="1" applyAlignment="1"/>
    <xf numFmtId="166" fontId="0" fillId="0" borderId="28" xfId="35" applyFont="1" applyBorder="1" applyAlignment="1"/>
    <xf numFmtId="0" fontId="0" fillId="0" borderId="28" xfId="0" applyBorder="1" applyAlignment="1"/>
    <xf numFmtId="0" fontId="0" fillId="0" borderId="27" xfId="0" applyFill="1" applyBorder="1" applyAlignment="1"/>
    <xf numFmtId="0" fontId="0" fillId="0" borderId="29" xfId="0" applyBorder="1" applyAlignment="1"/>
    <xf numFmtId="166" fontId="0" fillId="0" borderId="30" xfId="35" applyFont="1" applyBorder="1" applyAlignment="1"/>
    <xf numFmtId="0" fontId="0" fillId="0" borderId="25" xfId="0" applyBorder="1" applyAlignment="1"/>
    <xf numFmtId="166" fontId="0" fillId="0" borderId="26" xfId="35" applyFont="1" applyBorder="1" applyAlignment="1"/>
    <xf numFmtId="44" fontId="0" fillId="0" borderId="0" xfId="0" applyNumberFormat="1"/>
    <xf numFmtId="194" fontId="14" fillId="0" borderId="1" xfId="35" applyNumberFormat="1" applyFont="1" applyFill="1" applyBorder="1" applyAlignment="1">
      <alignment horizontal="center"/>
    </xf>
    <xf numFmtId="166" fontId="0" fillId="0" borderId="27" xfId="35" applyFont="1" applyBorder="1" applyAlignment="1"/>
    <xf numFmtId="166" fontId="0" fillId="0" borderId="29" xfId="35" applyFont="1" applyBorder="1" applyAlignment="1"/>
    <xf numFmtId="0" fontId="0" fillId="0" borderId="25" xfId="0" applyFill="1" applyBorder="1" applyAlignment="1"/>
    <xf numFmtId="0" fontId="0" fillId="0" borderId="3" xfId="0" applyBorder="1" applyAlignment="1"/>
    <xf numFmtId="0" fontId="0" fillId="0" borderId="5" xfId="0" applyBorder="1" applyAlignment="1"/>
    <xf numFmtId="0" fontId="0" fillId="0" borderId="11" xfId="0" applyBorder="1" applyAlignment="1"/>
    <xf numFmtId="1" fontId="0" fillId="0" borderId="2" xfId="0" applyNumberFormat="1" applyBorder="1" applyAlignment="1"/>
    <xf numFmtId="0" fontId="1" fillId="0" borderId="12" xfId="0" applyFont="1" applyBorder="1" applyAlignment="1">
      <alignment horizontal="center"/>
    </xf>
    <xf numFmtId="0" fontId="1" fillId="0" borderId="13" xfId="0" applyFont="1" applyBorder="1" applyAlignment="1"/>
    <xf numFmtId="0" fontId="1" fillId="0" borderId="14" xfId="0" applyFont="1" applyBorder="1" applyAlignment="1"/>
    <xf numFmtId="166" fontId="0" fillId="0" borderId="1" xfId="35" applyFont="1" applyBorder="1" applyAlignment="1"/>
    <xf numFmtId="0" fontId="0" fillId="0" borderId="34" xfId="0" applyBorder="1" applyAlignment="1"/>
    <xf numFmtId="0" fontId="0" fillId="0" borderId="35" xfId="0" applyBorder="1" applyAlignment="1">
      <alignment horizontal="center"/>
    </xf>
    <xf numFmtId="0" fontId="0" fillId="0" borderId="35" xfId="0" applyFill="1" applyBorder="1" applyAlignment="1">
      <alignment horizontal="center"/>
    </xf>
    <xf numFmtId="0" fontId="0" fillId="0" borderId="36" xfId="0" applyFill="1" applyBorder="1" applyAlignment="1">
      <alignment horizontal="center"/>
    </xf>
    <xf numFmtId="166" fontId="0" fillId="0" borderId="4" xfId="35" applyFont="1" applyBorder="1" applyAlignment="1"/>
    <xf numFmtId="166" fontId="0" fillId="0" borderId="6" xfId="35" applyFont="1" applyBorder="1" applyAlignment="1"/>
    <xf numFmtId="166" fontId="0" fillId="0" borderId="7" xfId="35" applyFont="1" applyBorder="1" applyAlignment="1"/>
    <xf numFmtId="0" fontId="9" fillId="23" borderId="1" xfId="6" applyFont="1" applyFill="1" applyBorder="1" applyAlignment="1"/>
    <xf numFmtId="0" fontId="9" fillId="0" borderId="0" xfId="6" applyFont="1" applyFill="1" applyBorder="1" applyAlignment="1">
      <alignment horizontal="right"/>
    </xf>
    <xf numFmtId="10" fontId="9" fillId="0" borderId="0" xfId="6" applyNumberFormat="1" applyFont="1" applyFill="1" applyBorder="1"/>
    <xf numFmtId="166" fontId="70" fillId="0" borderId="1" xfId="35" applyFont="1" applyFill="1" applyBorder="1" applyAlignment="1">
      <alignment horizontal="center" vertical="center"/>
    </xf>
    <xf numFmtId="166" fontId="70" fillId="0" borderId="1" xfId="35" applyFont="1" applyBorder="1" applyAlignment="1" applyProtection="1">
      <alignment vertical="center"/>
    </xf>
    <xf numFmtId="166" fontId="71" fillId="0" borderId="2" xfId="35" applyFont="1" applyFill="1" applyBorder="1" applyAlignment="1" applyProtection="1">
      <alignment vertical="center"/>
    </xf>
    <xf numFmtId="166" fontId="71" fillId="0" borderId="1" xfId="35" applyFont="1" applyFill="1" applyBorder="1" applyAlignment="1" applyProtection="1">
      <alignment vertical="center"/>
    </xf>
    <xf numFmtId="166" fontId="0" fillId="0" borderId="1" xfId="35" applyFont="1" applyFill="1" applyBorder="1"/>
    <xf numFmtId="166" fontId="0" fillId="26" borderId="1" xfId="35" applyFont="1" applyFill="1" applyBorder="1"/>
    <xf numFmtId="166" fontId="0" fillId="0" borderId="1" xfId="35" applyFont="1" applyBorder="1" applyAlignment="1">
      <alignment horizontal="right"/>
    </xf>
    <xf numFmtId="9" fontId="1" fillId="0" borderId="1" xfId="5" applyFont="1" applyBorder="1" applyAlignment="1">
      <alignment horizontal="center"/>
    </xf>
    <xf numFmtId="9" fontId="6" fillId="0" borderId="0" xfId="5" applyFont="1" applyFill="1"/>
    <xf numFmtId="166" fontId="0" fillId="0" borderId="1" xfId="35" applyFont="1" applyBorder="1" applyAlignment="1">
      <alignment horizontal="center"/>
    </xf>
    <xf numFmtId="0" fontId="0" fillId="0" borderId="1" xfId="0" applyBorder="1" applyAlignment="1">
      <alignment horizontal="center" vertical="center" wrapText="1"/>
    </xf>
    <xf numFmtId="0" fontId="0" fillId="0" borderId="3" xfId="0" applyBorder="1" applyAlignment="1">
      <alignment horizontal="center"/>
    </xf>
    <xf numFmtId="0" fontId="76" fillId="0" borderId="73" xfId="0" applyFont="1" applyBorder="1" applyAlignment="1">
      <alignment horizontal="center"/>
    </xf>
    <xf numFmtId="0" fontId="6" fillId="0" borderId="23" xfId="0" applyFont="1" applyBorder="1" applyAlignment="1">
      <alignment horizontal="center"/>
    </xf>
    <xf numFmtId="0" fontId="0" fillId="0" borderId="3" xfId="0" applyFill="1" applyBorder="1" applyAlignment="1">
      <alignment horizontal="center"/>
    </xf>
    <xf numFmtId="1" fontId="0" fillId="0" borderId="1" xfId="0" applyNumberFormat="1" applyFill="1" applyBorder="1" applyAlignment="1">
      <alignment horizontal="center"/>
    </xf>
    <xf numFmtId="1" fontId="0" fillId="0" borderId="8" xfId="0" applyNumberFormat="1" applyBorder="1" applyAlignment="1">
      <alignment horizontal="center"/>
    </xf>
    <xf numFmtId="1" fontId="76" fillId="0" borderId="73" xfId="0" applyNumberFormat="1" applyFont="1" applyBorder="1" applyAlignment="1">
      <alignment horizontal="center"/>
    </xf>
    <xf numFmtId="1" fontId="6" fillId="0" borderId="23" xfId="0" applyNumberFormat="1" applyFont="1" applyBorder="1" applyAlignment="1">
      <alignment horizontal="center"/>
    </xf>
    <xf numFmtId="1" fontId="0" fillId="0" borderId="4" xfId="0" applyNumberFormat="1" applyBorder="1" applyAlignment="1">
      <alignment horizontal="center"/>
    </xf>
    <xf numFmtId="9" fontId="0" fillId="0" borderId="8" xfId="5" applyFont="1" applyBorder="1" applyAlignment="1">
      <alignment horizontal="center"/>
    </xf>
    <xf numFmtId="9" fontId="76" fillId="0" borderId="73" xfId="5" applyFont="1" applyBorder="1" applyAlignment="1">
      <alignment horizontal="center"/>
    </xf>
    <xf numFmtId="9" fontId="6" fillId="0" borderId="23" xfId="5" applyFont="1" applyBorder="1" applyAlignment="1">
      <alignment horizontal="center"/>
    </xf>
    <xf numFmtId="9" fontId="0" fillId="0" borderId="4" xfId="5" applyFont="1" applyBorder="1" applyAlignment="1">
      <alignment horizontal="center"/>
    </xf>
    <xf numFmtId="0" fontId="0" fillId="0" borderId="5" xfId="0" applyBorder="1" applyAlignment="1">
      <alignment horizontal="center"/>
    </xf>
    <xf numFmtId="166" fontId="0" fillId="0" borderId="6" xfId="35" applyFont="1" applyBorder="1" applyAlignment="1">
      <alignment horizontal="center"/>
    </xf>
    <xf numFmtId="194" fontId="0" fillId="0" borderId="98" xfId="35" applyNumberFormat="1" applyFont="1" applyBorder="1" applyAlignment="1">
      <alignment horizontal="center"/>
    </xf>
    <xf numFmtId="194" fontId="76" fillId="0" borderId="74" xfId="35" applyNumberFormat="1" applyFont="1" applyBorder="1" applyAlignment="1">
      <alignment horizontal="center"/>
    </xf>
    <xf numFmtId="194" fontId="6" fillId="0" borderId="65" xfId="35" applyNumberFormat="1" applyFont="1" applyBorder="1" applyAlignment="1">
      <alignment horizontal="center"/>
    </xf>
    <xf numFmtId="194" fontId="0" fillId="0" borderId="7" xfId="35" applyNumberFormat="1" applyFont="1" applyBorder="1" applyAlignment="1">
      <alignment horizontal="center"/>
    </xf>
    <xf numFmtId="0" fontId="0" fillId="25" borderId="1" xfId="0" applyFont="1" applyFill="1" applyBorder="1" applyAlignment="1"/>
    <xf numFmtId="0" fontId="44" fillId="0" borderId="1" xfId="0" applyFont="1" applyBorder="1" applyAlignment="1">
      <alignment horizontal="center" vertical="center" wrapText="1"/>
    </xf>
    <xf numFmtId="0" fontId="1" fillId="0" borderId="1" xfId="0" applyFont="1" applyBorder="1" applyAlignment="1">
      <alignment horizontal="center" vertical="center" wrapText="1"/>
    </xf>
    <xf numFmtId="10" fontId="0" fillId="0" borderId="0" xfId="5" applyNumberFormat="1" applyFont="1" applyAlignment="1">
      <alignment horizontal="center"/>
    </xf>
    <xf numFmtId="0" fontId="0" fillId="0" borderId="1" xfId="0" applyBorder="1"/>
    <xf numFmtId="1" fontId="0" fillId="10" borderId="1" xfId="0" applyNumberFormat="1" applyFill="1" applyBorder="1"/>
    <xf numFmtId="0" fontId="1" fillId="0" borderId="46" xfId="0" applyFont="1" applyFill="1" applyBorder="1" applyAlignment="1">
      <alignment horizontal="center"/>
    </xf>
    <xf numFmtId="0" fontId="93" fillId="0" borderId="12" xfId="0" applyFont="1" applyFill="1" applyBorder="1" applyAlignment="1">
      <alignment horizontal="center" vertical="center"/>
    </xf>
    <xf numFmtId="0" fontId="93" fillId="0" borderId="13" xfId="0" applyFont="1" applyFill="1" applyBorder="1" applyAlignment="1">
      <alignment horizontal="center" vertical="center"/>
    </xf>
    <xf numFmtId="0" fontId="93" fillId="0" borderId="14" xfId="0" applyFont="1" applyFill="1" applyBorder="1" applyAlignment="1">
      <alignment horizontal="center" vertical="center"/>
    </xf>
    <xf numFmtId="2" fontId="0" fillId="0" borderId="3" xfId="0" applyNumberFormat="1" applyBorder="1" applyAlignment="1">
      <alignment horizontal="center"/>
    </xf>
    <xf numFmtId="2" fontId="0" fillId="0" borderId="1" xfId="0" applyNumberFormat="1" applyBorder="1" applyAlignment="1">
      <alignment horizontal="center"/>
    </xf>
    <xf numFmtId="2" fontId="0" fillId="0" borderId="4" xfId="0" applyNumberFormat="1" applyBorder="1" applyAlignment="1">
      <alignment horizontal="center"/>
    </xf>
    <xf numFmtId="1" fontId="0" fillId="0" borderId="3" xfId="0" applyNumberFormat="1" applyBorder="1" applyAlignment="1">
      <alignment horizontal="center"/>
    </xf>
    <xf numFmtId="178" fontId="0" fillId="0" borderId="5" xfId="0" applyNumberFormat="1" applyBorder="1" applyAlignment="1">
      <alignment horizontal="center"/>
    </xf>
    <xf numFmtId="178" fontId="0" fillId="0" borderId="6" xfId="0" applyNumberFormat="1" applyBorder="1" applyAlignment="1">
      <alignment horizontal="center"/>
    </xf>
    <xf numFmtId="178" fontId="0" fillId="0" borderId="7" xfId="0" applyNumberFormat="1" applyBorder="1" applyAlignment="1">
      <alignment horizontal="center"/>
    </xf>
    <xf numFmtId="0" fontId="0" fillId="13" borderId="73" xfId="0" applyFill="1" applyBorder="1"/>
    <xf numFmtId="2" fontId="47" fillId="13" borderId="23" xfId="0" applyNumberFormat="1" applyFont="1" applyFill="1" applyBorder="1" applyAlignment="1">
      <alignment horizontal="right" vertical="center" wrapText="1"/>
    </xf>
    <xf numFmtId="10" fontId="47" fillId="13" borderId="1" xfId="0" applyNumberFormat="1" applyFont="1" applyFill="1" applyBorder="1" applyAlignment="1">
      <alignment horizontal="right" vertical="center" wrapText="1"/>
    </xf>
    <xf numFmtId="2" fontId="47" fillId="13" borderId="1" xfId="0" applyNumberFormat="1" applyFont="1" applyFill="1" applyBorder="1" applyAlignment="1">
      <alignment horizontal="right" vertical="center" wrapText="1"/>
    </xf>
    <xf numFmtId="2" fontId="47" fillId="13" borderId="4" xfId="0" applyNumberFormat="1" applyFont="1" applyFill="1" applyBorder="1" applyAlignment="1">
      <alignment horizontal="right" vertical="center" wrapText="1"/>
    </xf>
    <xf numFmtId="0" fontId="0" fillId="0" borderId="78" xfId="0" applyBorder="1" applyAlignment="1">
      <alignment horizontal="center"/>
    </xf>
    <xf numFmtId="0" fontId="0" fillId="0" borderId="70" xfId="0" applyBorder="1" applyAlignment="1">
      <alignment horizontal="center"/>
    </xf>
    <xf numFmtId="0" fontId="0" fillId="0" borderId="71" xfId="0" applyBorder="1" applyAlignment="1">
      <alignment horizontal="center"/>
    </xf>
    <xf numFmtId="2" fontId="0" fillId="13" borderId="34" xfId="0" applyNumberFormat="1" applyFill="1" applyBorder="1"/>
    <xf numFmtId="2" fontId="0" fillId="13" borderId="35" xfId="0" applyNumberFormat="1" applyFill="1" applyBorder="1"/>
    <xf numFmtId="2" fontId="0" fillId="13" borderId="36" xfId="0" applyNumberFormat="1" applyFill="1" applyBorder="1"/>
    <xf numFmtId="0" fontId="0" fillId="0" borderId="61" xfId="0" applyBorder="1" applyAlignment="1">
      <alignment horizontal="center"/>
    </xf>
    <xf numFmtId="0" fontId="0" fillId="0" borderId="61" xfId="0" applyFill="1" applyBorder="1" applyAlignment="1">
      <alignment horizontal="center"/>
    </xf>
    <xf numFmtId="0" fontId="0" fillId="0" borderId="67" xfId="0" applyFill="1" applyBorder="1" applyAlignment="1">
      <alignment horizontal="center"/>
    </xf>
    <xf numFmtId="0" fontId="9" fillId="0" borderId="34" xfId="6" applyFont="1" applyBorder="1"/>
    <xf numFmtId="0" fontId="14" fillId="4" borderId="35" xfId="6" applyFont="1" applyFill="1" applyBorder="1" applyAlignment="1">
      <alignment horizontal="center"/>
    </xf>
    <xf numFmtId="0" fontId="14" fillId="4" borderId="36" xfId="6" applyFont="1" applyFill="1" applyBorder="1" applyAlignment="1">
      <alignment horizontal="center"/>
    </xf>
    <xf numFmtId="0" fontId="0" fillId="0" borderId="0" xfId="0" applyBorder="1" applyAlignment="1">
      <alignment horizontal="center"/>
    </xf>
    <xf numFmtId="0" fontId="0" fillId="0" borderId="0" xfId="0" applyAlignment="1">
      <alignment horizontal="center"/>
    </xf>
    <xf numFmtId="0" fontId="0" fillId="0" borderId="8" xfId="0" applyBorder="1" applyAlignment="1">
      <alignment horizontal="center"/>
    </xf>
    <xf numFmtId="0" fontId="0" fillId="0" borderId="0" xfId="0" applyFill="1" applyBorder="1" applyAlignment="1">
      <alignment horizontal="center"/>
    </xf>
    <xf numFmtId="0" fontId="0" fillId="0" borderId="1" xfId="0" applyBorder="1" applyAlignment="1">
      <alignment horizontal="center"/>
    </xf>
    <xf numFmtId="0" fontId="0" fillId="0" borderId="1" xfId="0" applyBorder="1"/>
    <xf numFmtId="0" fontId="71" fillId="0" borderId="37" xfId="0" applyFont="1" applyFill="1" applyBorder="1" applyAlignment="1">
      <alignment horizontal="center" vertical="center"/>
    </xf>
    <xf numFmtId="0" fontId="71" fillId="0" borderId="19" xfId="0" applyFont="1" applyFill="1" applyBorder="1" applyAlignment="1">
      <alignment horizontal="center" vertical="center"/>
    </xf>
    <xf numFmtId="0" fontId="1" fillId="0" borderId="1" xfId="0" applyFont="1" applyBorder="1" applyAlignment="1">
      <alignment horizontal="center"/>
    </xf>
    <xf numFmtId="10" fontId="8" fillId="13" borderId="6" xfId="1" applyNumberFormat="1" applyFont="1" applyFill="1" applyBorder="1" applyAlignment="1">
      <alignment horizontal="center"/>
    </xf>
    <xf numFmtId="10" fontId="8" fillId="13" borderId="7" xfId="1" applyNumberFormat="1" applyFont="1" applyFill="1" applyBorder="1" applyAlignment="1">
      <alignment horizontal="center"/>
    </xf>
    <xf numFmtId="0" fontId="4" fillId="13" borderId="1" xfId="0" applyFont="1" applyFill="1" applyBorder="1"/>
    <xf numFmtId="1" fontId="4" fillId="13" borderId="1" xfId="0" applyNumberFormat="1" applyFont="1" applyFill="1" applyBorder="1"/>
    <xf numFmtId="0" fontId="0" fillId="0" borderId="1" xfId="0" applyBorder="1" applyAlignment="1">
      <alignment vertical="center" wrapText="1"/>
    </xf>
    <xf numFmtId="170" fontId="4" fillId="13" borderId="47" xfId="4" applyNumberFormat="1" applyFont="1" applyFill="1" applyBorder="1"/>
    <xf numFmtId="0" fontId="4" fillId="0" borderId="5" xfId="0" applyFont="1" applyBorder="1" applyAlignment="1">
      <alignment horizontal="center"/>
    </xf>
    <xf numFmtId="1" fontId="4" fillId="0" borderId="98" xfId="0" applyNumberFormat="1" applyFont="1" applyBorder="1" applyAlignment="1">
      <alignment horizontal="center"/>
    </xf>
    <xf numFmtId="1" fontId="4" fillId="0" borderId="7" xfId="0" applyNumberFormat="1" applyFont="1" applyBorder="1" applyAlignment="1">
      <alignment horizontal="center"/>
    </xf>
    <xf numFmtId="0" fontId="0" fillId="13" borderId="1" xfId="0" applyFill="1" applyBorder="1" applyAlignment="1">
      <alignment horizontal="center"/>
    </xf>
    <xf numFmtId="2" fontId="0" fillId="13" borderId="1" xfId="0" applyNumberFormat="1" applyFill="1" applyBorder="1" applyAlignment="1">
      <alignment horizontal="center"/>
    </xf>
    <xf numFmtId="2" fontId="0" fillId="13" borderId="1" xfId="0" applyNumberFormat="1" applyFill="1" applyBorder="1"/>
    <xf numFmtId="1" fontId="0" fillId="13" borderId="1" xfId="0" applyNumberFormat="1" applyFill="1" applyBorder="1"/>
    <xf numFmtId="0" fontId="0" fillId="0" borderId="1" xfId="0" applyFill="1" applyBorder="1" applyAlignment="1" applyProtection="1">
      <alignment vertical="center"/>
    </xf>
    <xf numFmtId="0" fontId="0" fillId="0" borderId="44" xfId="0" applyFill="1" applyBorder="1" applyAlignment="1" applyProtection="1">
      <alignment vertical="center"/>
    </xf>
    <xf numFmtId="3" fontId="21" fillId="0" borderId="1" xfId="1" applyNumberFormat="1" applyFont="1" applyFill="1" applyBorder="1" applyAlignment="1">
      <alignment horizontal="center"/>
    </xf>
    <xf numFmtId="0" fontId="0" fillId="0" borderId="1" xfId="0" applyBorder="1" applyAlignment="1">
      <alignment horizontal="center" vertical="center"/>
    </xf>
    <xf numFmtId="0" fontId="0" fillId="0" borderId="0" xfId="0" applyBorder="1" applyAlignment="1">
      <alignment horizontal="center"/>
    </xf>
    <xf numFmtId="0" fontId="0" fillId="0" borderId="0" xfId="0" applyAlignment="1">
      <alignment horizontal="center"/>
    </xf>
    <xf numFmtId="0" fontId="0" fillId="0" borderId="1" xfId="0" applyBorder="1" applyAlignment="1">
      <alignment horizontal="center"/>
    </xf>
    <xf numFmtId="0" fontId="0" fillId="0" borderId="1" xfId="0" applyBorder="1"/>
    <xf numFmtId="0" fontId="1" fillId="0" borderId="1" xfId="0" applyFont="1" applyBorder="1" applyAlignment="1">
      <alignment horizontal="center"/>
    </xf>
    <xf numFmtId="166" fontId="9" fillId="10" borderId="4" xfId="35" applyFont="1" applyFill="1" applyBorder="1"/>
    <xf numFmtId="166" fontId="9" fillId="0" borderId="7" xfId="35" applyFont="1" applyFill="1" applyBorder="1"/>
    <xf numFmtId="166" fontId="9" fillId="0" borderId="0" xfId="35" applyFont="1" applyFill="1" applyBorder="1"/>
    <xf numFmtId="166" fontId="54" fillId="14" borderId="0" xfId="35" applyFont="1" applyFill="1" applyBorder="1" applyAlignment="1">
      <alignment horizontal="center"/>
    </xf>
    <xf numFmtId="0" fontId="54" fillId="13" borderId="1" xfId="0" applyFont="1" applyFill="1" applyBorder="1" applyAlignment="1">
      <alignment horizontal="center"/>
    </xf>
    <xf numFmtId="0" fontId="80" fillId="10" borderId="1" xfId="0" applyFont="1" applyFill="1" applyBorder="1" applyAlignment="1">
      <alignment horizontal="center"/>
    </xf>
    <xf numFmtId="0" fontId="14" fillId="13" borderId="36" xfId="0" applyFont="1" applyFill="1" applyBorder="1" applyAlignment="1">
      <alignment horizontal="center"/>
    </xf>
    <xf numFmtId="0" fontId="0" fillId="13" borderId="4" xfId="0" applyFill="1" applyBorder="1"/>
    <xf numFmtId="0" fontId="0" fillId="13" borderId="68" xfId="0" applyFill="1" applyBorder="1"/>
    <xf numFmtId="0" fontId="14" fillId="13" borderId="69" xfId="0" applyFont="1" applyFill="1" applyBorder="1" applyAlignment="1">
      <alignment horizontal="center"/>
    </xf>
    <xf numFmtId="0" fontId="14" fillId="13" borderId="35" xfId="0" applyFont="1" applyFill="1" applyBorder="1" applyAlignment="1"/>
    <xf numFmtId="166" fontId="94" fillId="0" borderId="1" xfId="35" applyFont="1" applyFill="1" applyBorder="1" applyAlignment="1">
      <alignment vertical="center"/>
    </xf>
    <xf numFmtId="166" fontId="9" fillId="0" borderId="1" xfId="35" applyFont="1" applyFill="1" applyBorder="1" applyAlignment="1">
      <alignment horizontal="right"/>
    </xf>
    <xf numFmtId="166" fontId="76" fillId="0" borderId="1" xfId="35" applyFont="1" applyFill="1" applyBorder="1"/>
    <xf numFmtId="0" fontId="49" fillId="0" borderId="1" xfId="0" applyFont="1" applyBorder="1" applyAlignment="1">
      <alignment horizontal="center" vertical="center"/>
    </xf>
    <xf numFmtId="0" fontId="21" fillId="0" borderId="1" xfId="0" applyFont="1" applyFill="1" applyBorder="1" applyAlignment="1">
      <alignment horizontal="center"/>
    </xf>
    <xf numFmtId="0" fontId="6" fillId="0" borderId="1" xfId="0" applyFont="1" applyBorder="1" applyAlignment="1">
      <alignment horizontal="center"/>
    </xf>
    <xf numFmtId="0" fontId="92" fillId="0" borderId="1" xfId="0" applyFont="1" applyBorder="1" applyAlignment="1">
      <alignment horizontal="center" vertical="center"/>
    </xf>
    <xf numFmtId="0" fontId="91" fillId="0" borderId="1" xfId="0" applyFont="1" applyBorder="1" applyAlignment="1">
      <alignment horizontal="center" vertical="center"/>
    </xf>
    <xf numFmtId="0" fontId="8" fillId="0" borderId="0" xfId="0" applyFont="1" applyBorder="1"/>
    <xf numFmtId="0" fontId="8" fillId="0" borderId="27" xfId="0" applyFont="1" applyBorder="1"/>
    <xf numFmtId="0" fontId="9" fillId="0" borderId="0" xfId="6" applyBorder="1"/>
    <xf numFmtId="10" fontId="9" fillId="13" borderId="0" xfId="6" applyNumberFormat="1" applyFont="1" applyFill="1"/>
    <xf numFmtId="10" fontId="19" fillId="13" borderId="0" xfId="6" applyNumberFormat="1" applyFont="1" applyFill="1"/>
    <xf numFmtId="0" fontId="0" fillId="13" borderId="0" xfId="0" applyFill="1"/>
    <xf numFmtId="0" fontId="72" fillId="13" borderId="1" xfId="0" applyFont="1" applyFill="1" applyBorder="1" applyAlignment="1">
      <alignment vertical="center"/>
    </xf>
    <xf numFmtId="0" fontId="72" fillId="13" borderId="43" xfId="0" applyFont="1" applyFill="1" applyBorder="1" applyAlignment="1">
      <alignment vertical="center"/>
    </xf>
    <xf numFmtId="0" fontId="21" fillId="0" borderId="1" xfId="0" applyFont="1" applyBorder="1" applyAlignment="1">
      <alignment horizontal="center"/>
    </xf>
    <xf numFmtId="166" fontId="1" fillId="0" borderId="0" xfId="35" applyFont="1" applyAlignment="1">
      <alignment horizontal="center" vertical="center"/>
    </xf>
    <xf numFmtId="166" fontId="6" fillId="13" borderId="26" xfId="35" applyFont="1" applyFill="1" applyBorder="1" applyAlignment="1"/>
    <xf numFmtId="166" fontId="6" fillId="13" borderId="28" xfId="35" applyFont="1" applyFill="1" applyBorder="1" applyAlignment="1"/>
    <xf numFmtId="166" fontId="6" fillId="13" borderId="30" xfId="35" applyFont="1" applyFill="1" applyBorder="1" applyAlignment="1"/>
    <xf numFmtId="166" fontId="0" fillId="13" borderId="1" xfId="35" applyFont="1" applyFill="1" applyBorder="1" applyAlignment="1">
      <alignment horizontal="center"/>
    </xf>
    <xf numFmtId="166" fontId="0" fillId="13" borderId="1" xfId="35" applyFont="1" applyFill="1" applyBorder="1"/>
    <xf numFmtId="166" fontId="0" fillId="0" borderId="0" xfId="35" applyFont="1" applyBorder="1" applyAlignment="1">
      <alignment horizontal="center"/>
    </xf>
    <xf numFmtId="178" fontId="0" fillId="0" borderId="1" xfId="0" applyNumberFormat="1" applyBorder="1"/>
    <xf numFmtId="0" fontId="1" fillId="0" borderId="0" xfId="0" applyFont="1" applyFill="1"/>
    <xf numFmtId="0" fontId="14" fillId="4" borderId="22" xfId="6" applyFont="1" applyFill="1" applyBorder="1" applyAlignment="1">
      <alignment horizontal="center"/>
    </xf>
    <xf numFmtId="0" fontId="14" fillId="4" borderId="2" xfId="6" applyFont="1" applyFill="1" applyBorder="1" applyAlignment="1">
      <alignment horizontal="center"/>
    </xf>
    <xf numFmtId="0" fontId="0" fillId="0" borderId="11" xfId="0" applyBorder="1" applyAlignment="1">
      <alignment horizontal="center"/>
    </xf>
    <xf numFmtId="9" fontId="0" fillId="0" borderId="2" xfId="5" applyFont="1" applyBorder="1" applyAlignment="1">
      <alignment horizontal="center"/>
    </xf>
    <xf numFmtId="9" fontId="0" fillId="0" borderId="10" xfId="5" applyFont="1" applyBorder="1" applyAlignment="1">
      <alignment horizontal="center"/>
    </xf>
    <xf numFmtId="9" fontId="76" fillId="0" borderId="76" xfId="5" applyFont="1" applyBorder="1" applyAlignment="1">
      <alignment horizontal="center"/>
    </xf>
    <xf numFmtId="9" fontId="6" fillId="0" borderId="22" xfId="5" applyFont="1" applyBorder="1" applyAlignment="1">
      <alignment horizontal="center"/>
    </xf>
    <xf numFmtId="9" fontId="0" fillId="0" borderId="9" xfId="5" applyFont="1" applyBorder="1" applyAlignment="1">
      <alignment horizontal="center"/>
    </xf>
    <xf numFmtId="0" fontId="0" fillId="13" borderId="46" xfId="0" applyFill="1" applyBorder="1" applyAlignment="1"/>
    <xf numFmtId="10" fontId="0" fillId="13" borderId="46" xfId="0" applyNumberFormat="1" applyFill="1" applyBorder="1"/>
    <xf numFmtId="168" fontId="0" fillId="0" borderId="75" xfId="35" applyNumberFormat="1" applyFont="1" applyBorder="1" applyAlignment="1" applyProtection="1">
      <alignment vertical="center"/>
      <protection hidden="1"/>
    </xf>
    <xf numFmtId="44" fontId="0" fillId="0" borderId="73" xfId="0" applyNumberFormat="1" applyBorder="1" applyAlignment="1" applyProtection="1">
      <alignment vertical="center"/>
      <protection hidden="1"/>
    </xf>
    <xf numFmtId="166" fontId="11" fillId="0" borderId="74" xfId="35" applyFont="1" applyBorder="1" applyAlignment="1" applyProtection="1">
      <alignment vertical="center"/>
      <protection hidden="1"/>
    </xf>
    <xf numFmtId="0" fontId="0" fillId="0" borderId="75" xfId="0" applyBorder="1" applyAlignment="1">
      <alignment horizontal="center"/>
    </xf>
    <xf numFmtId="166" fontId="0" fillId="0" borderId="74" xfId="35" applyFont="1" applyBorder="1"/>
    <xf numFmtId="0" fontId="0" fillId="13" borderId="46" xfId="0" applyFill="1" applyBorder="1"/>
    <xf numFmtId="0" fontId="1" fillId="13" borderId="43" xfId="0" applyFont="1" applyFill="1" applyBorder="1"/>
    <xf numFmtId="2" fontId="1" fillId="13" borderId="43" xfId="0" applyNumberFormat="1" applyFont="1" applyFill="1" applyBorder="1"/>
    <xf numFmtId="10" fontId="0" fillId="13" borderId="1" xfId="0" applyNumberFormat="1" applyFill="1" applyBorder="1" applyAlignment="1">
      <alignment horizontal="center"/>
    </xf>
    <xf numFmtId="0" fontId="12" fillId="13" borderId="1" xfId="6" applyFont="1" applyFill="1" applyBorder="1" applyAlignment="1"/>
    <xf numFmtId="3" fontId="12" fillId="13" borderId="1" xfId="6" applyNumberFormat="1" applyFont="1" applyFill="1" applyBorder="1" applyAlignment="1">
      <alignment horizontal="center"/>
    </xf>
    <xf numFmtId="9" fontId="12" fillId="13" borderId="1" xfId="5" applyFont="1" applyFill="1" applyBorder="1" applyAlignment="1">
      <alignment horizontal="center"/>
    </xf>
    <xf numFmtId="3" fontId="12" fillId="13" borderId="8" xfId="6" applyNumberFormat="1" applyFont="1" applyFill="1" applyBorder="1" applyAlignment="1">
      <alignment horizontal="center"/>
    </xf>
    <xf numFmtId="0" fontId="9" fillId="13" borderId="1" xfId="6" applyFill="1" applyBorder="1" applyAlignment="1"/>
    <xf numFmtId="3" fontId="0" fillId="13" borderId="1" xfId="0" applyNumberFormat="1" applyFill="1" applyBorder="1"/>
    <xf numFmtId="0" fontId="72" fillId="13" borderId="8" xfId="0" applyFont="1" applyFill="1" applyBorder="1" applyAlignment="1">
      <alignment vertical="center"/>
    </xf>
    <xf numFmtId="0" fontId="72" fillId="13" borderId="39" xfId="0" applyFont="1" applyFill="1" applyBorder="1" applyAlignment="1">
      <alignment vertical="center"/>
    </xf>
    <xf numFmtId="0" fontId="72" fillId="13" borderId="23" xfId="0" applyFont="1" applyFill="1" applyBorder="1" applyAlignment="1">
      <alignment vertical="center"/>
    </xf>
    <xf numFmtId="0" fontId="1" fillId="37" borderId="1" xfId="0" applyFont="1" applyFill="1" applyBorder="1" applyAlignment="1">
      <alignment horizontal="center"/>
    </xf>
    <xf numFmtId="0" fontId="46" fillId="0" borderId="1" xfId="0" applyFont="1" applyBorder="1" applyAlignment="1">
      <alignment horizontal="center"/>
    </xf>
    <xf numFmtId="166" fontId="70" fillId="0" borderId="1" xfId="35" applyFont="1" applyFill="1" applyBorder="1" applyAlignment="1" applyProtection="1">
      <alignment horizontal="center" vertical="center"/>
    </xf>
    <xf numFmtId="2" fontId="70" fillId="0" borderId="1" xfId="0" applyNumberFormat="1" applyFont="1" applyFill="1" applyBorder="1" applyAlignment="1" applyProtection="1">
      <alignment horizontal="center" vertical="center"/>
    </xf>
    <xf numFmtId="166" fontId="46" fillId="0" borderId="1" xfId="35" applyFont="1" applyBorder="1" applyAlignment="1">
      <alignment horizontal="center"/>
    </xf>
    <xf numFmtId="0" fontId="0" fillId="0" borderId="1" xfId="0" applyBorder="1" applyAlignment="1"/>
    <xf numFmtId="0" fontId="1" fillId="0" borderId="1" xfId="0" applyFont="1" applyBorder="1" applyAlignment="1">
      <alignment horizontal="center"/>
    </xf>
    <xf numFmtId="0" fontId="0" fillId="0" borderId="1" xfId="0" applyBorder="1" applyAlignment="1">
      <alignment horizontal="center"/>
    </xf>
    <xf numFmtId="0" fontId="0" fillId="0" borderId="1" xfId="0" applyBorder="1"/>
    <xf numFmtId="0" fontId="9" fillId="13" borderId="96" xfId="6" applyFont="1" applyFill="1" applyBorder="1" applyAlignment="1">
      <alignment horizontal="center"/>
    </xf>
    <xf numFmtId="3" fontId="9" fillId="13" borderId="64" xfId="6" applyNumberFormat="1" applyFont="1" applyFill="1" applyBorder="1" applyAlignment="1">
      <alignment horizontal="center"/>
    </xf>
    <xf numFmtId="0" fontId="9" fillId="13" borderId="64" xfId="6" applyFont="1" applyFill="1" applyBorder="1" applyAlignment="1">
      <alignment horizontal="center"/>
    </xf>
    <xf numFmtId="3" fontId="9" fillId="13" borderId="97" xfId="6" applyNumberFormat="1" applyFont="1" applyFill="1" applyBorder="1" applyAlignment="1">
      <alignment horizontal="center"/>
    </xf>
    <xf numFmtId="0" fontId="14" fillId="0" borderId="5" xfId="6" applyFont="1" applyFill="1" applyBorder="1" applyAlignment="1">
      <alignment horizontal="center"/>
    </xf>
    <xf numFmtId="0" fontId="14" fillId="13" borderId="1" xfId="6" applyFont="1" applyFill="1" applyBorder="1" applyAlignment="1">
      <alignment horizontal="center"/>
    </xf>
    <xf numFmtId="0" fontId="0" fillId="0" borderId="1" xfId="0" applyFont="1" applyBorder="1" applyAlignment="1">
      <alignment horizontal="center"/>
    </xf>
    <xf numFmtId="3" fontId="8" fillId="0" borderId="1" xfId="1" applyNumberFormat="1" applyFont="1" applyFill="1" applyBorder="1" applyAlignment="1">
      <alignment horizontal="center"/>
    </xf>
    <xf numFmtId="10" fontId="0" fillId="13" borderId="28" xfId="7" applyNumberFormat="1" applyFont="1" applyFill="1" applyBorder="1" applyAlignment="1">
      <alignment horizontal="center"/>
    </xf>
    <xf numFmtId="10" fontId="0" fillId="13" borderId="30" xfId="7" applyNumberFormat="1" applyFont="1" applyFill="1" applyBorder="1" applyAlignment="1">
      <alignment horizontal="center"/>
    </xf>
    <xf numFmtId="0" fontId="14" fillId="0" borderId="1" xfId="3" applyFont="1" applyBorder="1" applyAlignment="1">
      <alignment horizontal="center"/>
    </xf>
    <xf numFmtId="0" fontId="9" fillId="0" borderId="12" xfId="3" applyBorder="1"/>
    <xf numFmtId="0" fontId="14" fillId="0" borderId="13" xfId="3" applyFont="1" applyBorder="1" applyAlignment="1">
      <alignment horizontal="center"/>
    </xf>
    <xf numFmtId="0" fontId="0" fillId="13" borderId="14" xfId="0" applyFill="1" applyBorder="1" applyAlignment="1">
      <alignment horizontal="center" vertical="center"/>
    </xf>
    <xf numFmtId="0" fontId="0" fillId="13" borderId="1" xfId="0" applyFill="1" applyBorder="1"/>
    <xf numFmtId="0" fontId="5" fillId="13" borderId="1" xfId="0" applyFont="1" applyFill="1" applyBorder="1" applyAlignment="1">
      <alignment horizontal="center"/>
    </xf>
    <xf numFmtId="3" fontId="5" fillId="13" borderId="1" xfId="0" applyNumberFormat="1" applyFont="1" applyFill="1" applyBorder="1" applyAlignment="1">
      <alignment horizontal="center"/>
    </xf>
    <xf numFmtId="0" fontId="1" fillId="4" borderId="1" xfId="0" applyFont="1" applyFill="1" applyBorder="1" applyAlignment="1">
      <alignment horizontal="center"/>
    </xf>
    <xf numFmtId="3" fontId="1" fillId="4" borderId="1" xfId="0" applyNumberFormat="1" applyFont="1" applyFill="1" applyBorder="1" applyAlignment="1">
      <alignment horizontal="center"/>
    </xf>
    <xf numFmtId="0" fontId="21" fillId="13" borderId="1" xfId="3" applyFont="1" applyFill="1" applyBorder="1" applyAlignment="1">
      <alignment horizontal="center"/>
    </xf>
    <xf numFmtId="0" fontId="16" fillId="13" borderId="1" xfId="3" applyFont="1" applyFill="1" applyBorder="1" applyAlignment="1">
      <alignment horizontal="center"/>
    </xf>
    <xf numFmtId="0" fontId="12" fillId="13" borderId="1" xfId="3" applyFont="1" applyFill="1" applyBorder="1" applyAlignment="1">
      <alignment horizontal="center"/>
    </xf>
    <xf numFmtId="0" fontId="14" fillId="37" borderId="1" xfId="6" applyFont="1" applyFill="1" applyBorder="1" applyAlignment="1">
      <alignment horizontal="center"/>
    </xf>
    <xf numFmtId="0" fontId="0" fillId="0" borderId="34" xfId="0" applyBorder="1" applyAlignment="1">
      <alignment horizontal="center"/>
    </xf>
    <xf numFmtId="9" fontId="0" fillId="13" borderId="36" xfId="0" applyNumberFormat="1" applyFill="1" applyBorder="1" applyAlignment="1">
      <alignment horizontal="center"/>
    </xf>
    <xf numFmtId="165" fontId="0" fillId="13" borderId="4" xfId="0" applyNumberFormat="1" applyFill="1" applyBorder="1" applyAlignment="1">
      <alignment horizontal="center"/>
    </xf>
    <xf numFmtId="9" fontId="0" fillId="13" borderId="7" xfId="0" applyNumberFormat="1" applyFill="1" applyBorder="1" applyAlignment="1">
      <alignment horizontal="center"/>
    </xf>
    <xf numFmtId="166" fontId="0" fillId="0" borderId="2" xfId="35" applyFont="1" applyBorder="1" applyAlignment="1">
      <alignment horizontal="center"/>
    </xf>
    <xf numFmtId="10" fontId="0" fillId="0" borderId="1" xfId="5" applyNumberFormat="1" applyFont="1" applyBorder="1" applyAlignment="1">
      <alignment horizontal="center"/>
    </xf>
    <xf numFmtId="0" fontId="0" fillId="0" borderId="4" xfId="0" applyBorder="1" applyAlignment="1">
      <alignment horizontal="center" vertical="center"/>
    </xf>
    <xf numFmtId="170" fontId="0" fillId="0" borderId="1" xfId="4" applyNumberFormat="1" applyFont="1" applyBorder="1" applyAlignment="1">
      <alignment vertical="center"/>
    </xf>
    <xf numFmtId="10" fontId="0" fillId="0" borderId="1" xfId="5" applyNumberFormat="1" applyFont="1" applyBorder="1" applyAlignment="1">
      <alignment horizontal="center" vertical="center"/>
    </xf>
    <xf numFmtId="171" fontId="0" fillId="0" borderId="1" xfId="5" applyNumberFormat="1" applyFont="1" applyFill="1" applyBorder="1" applyAlignment="1">
      <alignment horizontal="center" vertical="center"/>
    </xf>
    <xf numFmtId="9" fontId="0" fillId="0" borderId="1" xfId="5" applyFont="1" applyBorder="1" applyAlignment="1">
      <alignment horizontal="center" vertical="center"/>
    </xf>
    <xf numFmtId="0" fontId="60" fillId="0" borderId="4" xfId="0" applyFont="1" applyBorder="1" applyAlignment="1">
      <alignment horizontal="center" vertical="center" wrapText="1"/>
    </xf>
    <xf numFmtId="176" fontId="0" fillId="0" borderId="1" xfId="5" applyNumberFormat="1" applyFont="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170" fontId="1" fillId="37" borderId="1" xfId="0" applyNumberFormat="1" applyFont="1" applyFill="1" applyBorder="1"/>
    <xf numFmtId="0" fontId="1" fillId="13" borderId="1" xfId="0" applyFont="1" applyFill="1" applyBorder="1"/>
    <xf numFmtId="0" fontId="1" fillId="13" borderId="1" xfId="0" applyFont="1" applyFill="1" applyBorder="1" applyAlignment="1">
      <alignment horizontal="center"/>
    </xf>
    <xf numFmtId="0" fontId="9" fillId="0" borderId="1" xfId="3" applyBorder="1" applyAlignment="1">
      <alignment horizontal="center"/>
    </xf>
    <xf numFmtId="0" fontId="16" fillId="0" borderId="1" xfId="3" applyFont="1" applyBorder="1" applyAlignment="1">
      <alignment horizontal="center"/>
    </xf>
    <xf numFmtId="179" fontId="14" fillId="0" borderId="1" xfId="3" applyNumberFormat="1" applyFont="1" applyFill="1" applyBorder="1"/>
    <xf numFmtId="0" fontId="36" fillId="13" borderId="31" xfId="3" applyFont="1" applyFill="1" applyBorder="1" applyAlignment="1">
      <alignment horizontal="center"/>
    </xf>
    <xf numFmtId="2" fontId="16" fillId="13" borderId="33" xfId="3" applyNumberFormat="1" applyFont="1" applyFill="1" applyBorder="1" applyAlignment="1">
      <alignment horizontal="center"/>
    </xf>
    <xf numFmtId="0" fontId="9" fillId="0" borderId="3" xfId="3" applyBorder="1" applyAlignment="1">
      <alignment horizontal="center"/>
    </xf>
    <xf numFmtId="0" fontId="9" fillId="0" borderId="5" xfId="3" applyBorder="1" applyAlignment="1">
      <alignment horizontal="center"/>
    </xf>
    <xf numFmtId="10" fontId="9" fillId="13" borderId="36" xfId="3" applyNumberFormat="1" applyFill="1" applyBorder="1" applyAlignment="1">
      <alignment horizontal="center"/>
    </xf>
    <xf numFmtId="10" fontId="9" fillId="13" borderId="4" xfId="3" applyNumberFormat="1" applyFill="1" applyBorder="1" applyAlignment="1">
      <alignment horizontal="center"/>
    </xf>
    <xf numFmtId="10" fontId="0" fillId="13" borderId="7" xfId="8" applyNumberFormat="1" applyFont="1" applyFill="1" applyBorder="1" applyAlignment="1">
      <alignment horizontal="center"/>
    </xf>
    <xf numFmtId="194" fontId="0" fillId="0" borderId="1" xfId="35" applyNumberFormat="1" applyFont="1" applyBorder="1" applyAlignment="1">
      <alignment horizontal="center" vertical="center"/>
    </xf>
    <xf numFmtId="10" fontId="64" fillId="27" borderId="1" xfId="0" applyNumberFormat="1" applyFont="1" applyFill="1" applyBorder="1" applyAlignment="1">
      <alignment horizontal="center"/>
    </xf>
    <xf numFmtId="10" fontId="64" fillId="28" borderId="1" xfId="0" applyNumberFormat="1" applyFont="1" applyFill="1" applyBorder="1" applyAlignment="1">
      <alignment horizontal="center"/>
    </xf>
    <xf numFmtId="0" fontId="63" fillId="13" borderId="1" xfId="0" applyFont="1" applyFill="1" applyBorder="1" applyAlignment="1">
      <alignment horizontal="center"/>
    </xf>
    <xf numFmtId="0" fontId="12" fillId="13" borderId="1" xfId="6" applyFont="1" applyFill="1" applyBorder="1" applyAlignment="1">
      <alignment horizontal="center"/>
    </xf>
    <xf numFmtId="0" fontId="14" fillId="13" borderId="1" xfId="6" applyFont="1" applyFill="1" applyBorder="1"/>
    <xf numFmtId="172" fontId="14" fillId="13" borderId="1" xfId="6" applyNumberFormat="1" applyFont="1" applyFill="1" applyBorder="1"/>
    <xf numFmtId="169" fontId="0" fillId="0" borderId="1" xfId="4" applyFont="1" applyFill="1" applyBorder="1"/>
    <xf numFmtId="172" fontId="13" fillId="0" borderId="1" xfId="6" applyNumberFormat="1" applyFont="1" applyFill="1" applyBorder="1"/>
    <xf numFmtId="166" fontId="8" fillId="0" borderId="1" xfId="35" applyFont="1" applyBorder="1"/>
    <xf numFmtId="166" fontId="1" fillId="0" borderId="1" xfId="35" applyFont="1" applyBorder="1"/>
    <xf numFmtId="1" fontId="0" fillId="10" borderId="1" xfId="4" applyNumberFormat="1" applyFont="1" applyFill="1" applyBorder="1"/>
    <xf numFmtId="0" fontId="96" fillId="0" borderId="1" xfId="0" applyFont="1" applyBorder="1" applyAlignment="1">
      <alignment horizontal="center" vertical="center" wrapText="1"/>
    </xf>
    <xf numFmtId="0" fontId="75" fillId="0" borderId="1" xfId="0" applyFont="1" applyBorder="1" applyAlignment="1">
      <alignment horizontal="center" vertical="center" wrapText="1"/>
    </xf>
    <xf numFmtId="0" fontId="73" fillId="0" borderId="1" xfId="0" applyFont="1" applyBorder="1" applyAlignment="1">
      <alignment horizontal="center" vertical="center" wrapText="1"/>
    </xf>
    <xf numFmtId="3" fontId="73" fillId="0" borderId="1" xfId="0" applyNumberFormat="1" applyFont="1" applyBorder="1" applyAlignment="1">
      <alignment horizontal="center" vertical="center" wrapText="1"/>
    </xf>
    <xf numFmtId="0" fontId="73" fillId="0" borderId="1" xfId="0" applyFont="1" applyFill="1" applyBorder="1" applyAlignment="1">
      <alignment horizontal="center" vertical="center" wrapText="1"/>
    </xf>
    <xf numFmtId="3" fontId="73" fillId="0" borderId="1" xfId="0" applyNumberFormat="1" applyFont="1" applyFill="1" applyBorder="1" applyAlignment="1">
      <alignment horizontal="center" vertical="center" wrapText="1"/>
    </xf>
    <xf numFmtId="0" fontId="97" fillId="16" borderId="100" xfId="0" applyFont="1" applyFill="1" applyBorder="1" applyAlignment="1">
      <alignment horizontal="center" vertical="center" wrapText="1"/>
    </xf>
    <xf numFmtId="0" fontId="98" fillId="16" borderId="100" xfId="0" applyFont="1" applyFill="1" applyBorder="1" applyAlignment="1">
      <alignment horizontal="center" vertical="center" wrapText="1"/>
    </xf>
    <xf numFmtId="0" fontId="0" fillId="38" borderId="1" xfId="0" applyFill="1" applyBorder="1" applyAlignment="1">
      <alignment horizontal="center"/>
    </xf>
    <xf numFmtId="171" fontId="0" fillId="38" borderId="1" xfId="5" applyNumberFormat="1" applyFont="1" applyFill="1" applyBorder="1" applyAlignment="1">
      <alignment horizontal="center"/>
    </xf>
    <xf numFmtId="0" fontId="1" fillId="0" borderId="1" xfId="0" applyFont="1" applyFill="1" applyBorder="1" applyAlignment="1">
      <alignment horizontal="center"/>
    </xf>
    <xf numFmtId="10" fontId="0" fillId="0" borderId="1" xfId="0" applyNumberFormat="1" applyBorder="1" applyAlignment="1">
      <alignment horizontal="center"/>
    </xf>
    <xf numFmtId="9" fontId="0" fillId="0" borderId="1" xfId="0" applyNumberFormat="1" applyBorder="1" applyAlignment="1">
      <alignment horizontal="center"/>
    </xf>
    <xf numFmtId="166" fontId="0" fillId="0" borderId="1" xfId="35" applyFont="1" applyFill="1" applyBorder="1" applyAlignment="1">
      <alignment horizontal="center"/>
    </xf>
    <xf numFmtId="166" fontId="8" fillId="0" borderId="1" xfId="35" applyFont="1" applyFill="1" applyBorder="1" applyAlignment="1">
      <alignment horizontal="center" vertical="center" wrapText="1"/>
    </xf>
    <xf numFmtId="195" fontId="0" fillId="0" borderId="1" xfId="35" applyNumberFormat="1" applyFont="1" applyFill="1" applyBorder="1" applyAlignment="1">
      <alignment horizontal="center"/>
    </xf>
    <xf numFmtId="195" fontId="0" fillId="0" borderId="1" xfId="35" applyNumberFormat="1" applyFont="1" applyBorder="1" applyAlignment="1">
      <alignment horizontal="center"/>
    </xf>
    <xf numFmtId="0" fontId="1" fillId="38" borderId="1" xfId="0" applyFont="1" applyFill="1" applyBorder="1" applyAlignment="1">
      <alignment horizontal="center"/>
    </xf>
    <xf numFmtId="10" fontId="0" fillId="38" borderId="1" xfId="0" applyNumberFormat="1" applyFill="1" applyBorder="1" applyAlignment="1">
      <alignment horizontal="center"/>
    </xf>
    <xf numFmtId="166" fontId="0" fillId="38" borderId="1" xfId="35" applyFont="1" applyFill="1" applyBorder="1" applyAlignment="1">
      <alignment horizontal="center"/>
    </xf>
    <xf numFmtId="195" fontId="0" fillId="38" borderId="1" xfId="35" applyNumberFormat="1" applyFont="1" applyFill="1" applyBorder="1" applyAlignment="1">
      <alignment horizontal="center"/>
    </xf>
    <xf numFmtId="0" fontId="1" fillId="0" borderId="31" xfId="0" applyFont="1" applyBorder="1" applyAlignment="1">
      <alignment horizontal="center"/>
    </xf>
    <xf numFmtId="0" fontId="1" fillId="0" borderId="32" xfId="0" applyFont="1" applyBorder="1" applyAlignment="1">
      <alignment horizontal="center"/>
    </xf>
    <xf numFmtId="0" fontId="1" fillId="0" borderId="33" xfId="0" applyFont="1" applyBorder="1" applyAlignment="1">
      <alignment horizontal="center"/>
    </xf>
    <xf numFmtId="0" fontId="0" fillId="0" borderId="25" xfId="0" applyFill="1" applyBorder="1" applyAlignment="1">
      <alignment horizontal="center" wrapText="1"/>
    </xf>
    <xf numFmtId="0" fontId="0" fillId="0" borderId="24" xfId="0" applyFill="1" applyBorder="1" applyAlignment="1">
      <alignment horizontal="center" wrapText="1"/>
    </xf>
    <xf numFmtId="0" fontId="0" fillId="0" borderId="27" xfId="0" applyFill="1" applyBorder="1" applyAlignment="1">
      <alignment horizontal="center" wrapText="1"/>
    </xf>
    <xf numFmtId="0" fontId="0" fillId="0" borderId="0" xfId="0" applyFill="1" applyBorder="1" applyAlignment="1">
      <alignment horizontal="center" wrapText="1"/>
    </xf>
    <xf numFmtId="0" fontId="0" fillId="0" borderId="0" xfId="0" applyAlignment="1">
      <alignment horizontal="left"/>
    </xf>
    <xf numFmtId="0" fontId="0" fillId="0" borderId="31" xfId="0" applyBorder="1" applyAlignment="1">
      <alignment horizontal="center"/>
    </xf>
    <xf numFmtId="0" fontId="0" fillId="0" borderId="32" xfId="0" applyBorder="1" applyAlignment="1">
      <alignment horizontal="center"/>
    </xf>
    <xf numFmtId="0" fontId="0" fillId="0" borderId="33" xfId="0" applyBorder="1" applyAlignment="1">
      <alignment horizontal="center"/>
    </xf>
    <xf numFmtId="0" fontId="0" fillId="0" borderId="0" xfId="0" applyBorder="1" applyAlignment="1">
      <alignment horizontal="center"/>
    </xf>
    <xf numFmtId="0" fontId="0" fillId="0" borderId="28" xfId="0" applyBorder="1" applyAlignment="1">
      <alignment horizontal="center"/>
    </xf>
    <xf numFmtId="0" fontId="0" fillId="0" borderId="0" xfId="0" applyBorder="1" applyAlignment="1">
      <alignment horizontal="left"/>
    </xf>
    <xf numFmtId="0" fontId="0" fillId="0" borderId="28" xfId="0" applyBorder="1" applyAlignment="1">
      <alignment horizontal="left"/>
    </xf>
    <xf numFmtId="0" fontId="0" fillId="0" borderId="1" xfId="0" applyBorder="1" applyAlignment="1">
      <alignment horizontal="center" vertical="center"/>
    </xf>
    <xf numFmtId="0" fontId="74" fillId="23" borderId="43" xfId="0" applyFont="1" applyFill="1" applyBorder="1" applyAlignment="1" applyProtection="1">
      <alignment horizontal="center" vertical="center" wrapText="1"/>
    </xf>
    <xf numFmtId="0" fontId="74" fillId="23" borderId="2" xfId="0" applyFont="1" applyFill="1" applyBorder="1" applyAlignment="1" applyProtection="1">
      <alignment horizontal="center" vertical="center" wrapText="1"/>
    </xf>
    <xf numFmtId="0" fontId="1" fillId="23" borderId="1" xfId="0" applyFont="1" applyFill="1" applyBorder="1" applyAlignment="1" applyProtection="1">
      <alignment horizontal="center" vertical="center" wrapText="1"/>
    </xf>
    <xf numFmtId="0" fontId="1" fillId="23" borderId="8" xfId="0" applyFont="1" applyFill="1" applyBorder="1" applyAlignment="1" applyProtection="1">
      <alignment horizontal="center" vertical="center" wrapText="1"/>
    </xf>
    <xf numFmtId="0" fontId="1" fillId="23" borderId="18" xfId="0" applyFont="1" applyFill="1" applyBorder="1" applyAlignment="1" applyProtection="1">
      <alignment horizontal="center" vertical="center"/>
    </xf>
    <xf numFmtId="0" fontId="1" fillId="23" borderId="37" xfId="0" applyFont="1" applyFill="1" applyBorder="1" applyAlignment="1" applyProtection="1">
      <alignment horizontal="center" vertical="center"/>
    </xf>
    <xf numFmtId="0" fontId="1" fillId="23" borderId="19" xfId="0" applyFont="1" applyFill="1" applyBorder="1" applyAlignment="1" applyProtection="1">
      <alignment horizontal="center" vertical="center"/>
    </xf>
    <xf numFmtId="0" fontId="1" fillId="23" borderId="10" xfId="0" applyFont="1" applyFill="1" applyBorder="1" applyAlignment="1" applyProtection="1">
      <alignment horizontal="center" vertical="center"/>
    </xf>
    <xf numFmtId="0" fontId="1" fillId="23" borderId="38" xfId="0" applyFont="1" applyFill="1" applyBorder="1" applyAlignment="1" applyProtection="1">
      <alignment horizontal="center" vertical="center"/>
    </xf>
    <xf numFmtId="0" fontId="1" fillId="23" borderId="22" xfId="0" applyFont="1" applyFill="1" applyBorder="1" applyAlignment="1" applyProtection="1">
      <alignment horizontal="center" vertical="center"/>
    </xf>
    <xf numFmtId="0" fontId="1" fillId="23" borderId="1" xfId="0" applyFont="1" applyFill="1" applyBorder="1" applyAlignment="1" applyProtection="1">
      <alignment horizontal="center" vertical="center"/>
    </xf>
    <xf numFmtId="0" fontId="85" fillId="33" borderId="25" xfId="0" applyFont="1" applyFill="1" applyBorder="1" applyAlignment="1" applyProtection="1">
      <alignment horizontal="center" vertical="center"/>
      <protection hidden="1"/>
    </xf>
    <xf numFmtId="0" fontId="85" fillId="33" borderId="24" xfId="0" applyFont="1" applyFill="1" applyBorder="1" applyAlignment="1" applyProtection="1">
      <alignment horizontal="center" vertical="center"/>
      <protection hidden="1"/>
    </xf>
    <xf numFmtId="0" fontId="1" fillId="10" borderId="95" xfId="0" applyFont="1" applyFill="1" applyBorder="1" applyAlignment="1" applyProtection="1">
      <alignment horizontal="center" vertical="center"/>
      <protection hidden="1"/>
    </xf>
    <xf numFmtId="0" fontId="1" fillId="10" borderId="96" xfId="0" applyFont="1" applyFill="1" applyBorder="1" applyAlignment="1" applyProtection="1">
      <alignment horizontal="center" vertical="center"/>
      <protection hidden="1"/>
    </xf>
    <xf numFmtId="0" fontId="1" fillId="10" borderId="61" xfId="0" applyFont="1" applyFill="1" applyBorder="1" applyAlignment="1" applyProtection="1">
      <alignment horizontal="center" vertical="center"/>
      <protection hidden="1"/>
    </xf>
    <xf numFmtId="0" fontId="1" fillId="10" borderId="64" xfId="0" applyFont="1" applyFill="1" applyBorder="1" applyAlignment="1" applyProtection="1">
      <alignment horizontal="center" vertical="center"/>
      <protection hidden="1"/>
    </xf>
    <xf numFmtId="0" fontId="1" fillId="10" borderId="67" xfId="0" applyFont="1" applyFill="1" applyBorder="1" applyAlignment="1" applyProtection="1">
      <alignment horizontal="center" vertical="center"/>
      <protection hidden="1"/>
    </xf>
    <xf numFmtId="0" fontId="1" fillId="10" borderId="97" xfId="0" applyFont="1" applyFill="1" applyBorder="1" applyAlignment="1" applyProtection="1">
      <alignment horizontal="center" vertical="center"/>
      <protection hidden="1"/>
    </xf>
    <xf numFmtId="0" fontId="86" fillId="3" borderId="8" xfId="0" applyFont="1" applyFill="1" applyBorder="1" applyAlignment="1" applyProtection="1">
      <alignment horizontal="center" vertical="center"/>
      <protection hidden="1"/>
    </xf>
    <xf numFmtId="0" fontId="86" fillId="3" borderId="39" xfId="0" applyFont="1" applyFill="1" applyBorder="1" applyAlignment="1" applyProtection="1">
      <alignment horizontal="center" vertical="center"/>
      <protection hidden="1"/>
    </xf>
    <xf numFmtId="0" fontId="86" fillId="3" borderId="23" xfId="0" applyFont="1" applyFill="1" applyBorder="1" applyAlignment="1" applyProtection="1">
      <alignment horizontal="center" vertical="center"/>
      <protection hidden="1"/>
    </xf>
    <xf numFmtId="0" fontId="0" fillId="11" borderId="8" xfId="0" applyFill="1" applyBorder="1" applyAlignment="1" applyProtection="1">
      <alignment horizontal="center"/>
    </xf>
    <xf numFmtId="0" fontId="0" fillId="11" borderId="39" xfId="0" applyFill="1" applyBorder="1" applyAlignment="1" applyProtection="1">
      <alignment horizontal="center"/>
    </xf>
    <xf numFmtId="0" fontId="0" fillId="11" borderId="23" xfId="0" applyFill="1" applyBorder="1" applyAlignment="1" applyProtection="1">
      <alignment horizontal="center"/>
    </xf>
    <xf numFmtId="0" fontId="0" fillId="13" borderId="0" xfId="0" applyFont="1" applyFill="1" applyAlignment="1">
      <alignment horizontal="center"/>
    </xf>
    <xf numFmtId="0" fontId="0" fillId="15" borderId="8" xfId="0" applyFill="1" applyBorder="1" applyAlignment="1" applyProtection="1">
      <alignment horizontal="center"/>
    </xf>
    <xf numFmtId="0" fontId="0" fillId="15" borderId="23" xfId="0" applyFill="1" applyBorder="1" applyAlignment="1" applyProtection="1">
      <alignment horizontal="center"/>
    </xf>
    <xf numFmtId="0" fontId="0" fillId="13" borderId="0" xfId="0" applyFill="1" applyAlignment="1">
      <alignment horizontal="center"/>
    </xf>
    <xf numFmtId="4" fontId="0" fillId="0" borderId="1" xfId="0" applyNumberFormat="1" applyFill="1" applyBorder="1" applyAlignment="1" applyProtection="1">
      <alignment horizontal="center"/>
    </xf>
    <xf numFmtId="0" fontId="0" fillId="13" borderId="8" xfId="0" applyFill="1" applyBorder="1" applyAlignment="1" applyProtection="1">
      <alignment horizontal="center"/>
    </xf>
    <xf numFmtId="0" fontId="0" fillId="13" borderId="23" xfId="0" applyFill="1" applyBorder="1" applyAlignment="1" applyProtection="1">
      <alignment horizontal="center"/>
    </xf>
    <xf numFmtId="0" fontId="0" fillId="25" borderId="8" xfId="0" applyFill="1" applyBorder="1" applyAlignment="1" applyProtection="1">
      <alignment horizontal="center"/>
      <protection locked="0"/>
    </xf>
    <xf numFmtId="0" fontId="0" fillId="25" borderId="23" xfId="0" applyFill="1" applyBorder="1" applyAlignment="1" applyProtection="1">
      <alignment horizontal="center"/>
      <protection locked="0"/>
    </xf>
    <xf numFmtId="0" fontId="75" fillId="10" borderId="1" xfId="0" applyFont="1" applyFill="1" applyBorder="1" applyAlignment="1" applyProtection="1">
      <alignment horizontal="center"/>
      <protection locked="0"/>
    </xf>
    <xf numFmtId="0" fontId="1" fillId="0" borderId="1" xfId="0" applyFont="1" applyBorder="1" applyAlignment="1">
      <alignment horizontal="center"/>
    </xf>
    <xf numFmtId="0" fontId="0" fillId="0" borderId="39" xfId="0" applyBorder="1" applyAlignment="1">
      <alignment horizontal="center"/>
    </xf>
    <xf numFmtId="0" fontId="0" fillId="0" borderId="23" xfId="0" applyBorder="1" applyAlignment="1">
      <alignment horizontal="center"/>
    </xf>
    <xf numFmtId="0" fontId="0" fillId="13" borderId="31" xfId="0" applyFill="1" applyBorder="1" applyAlignment="1">
      <alignment horizontal="center"/>
    </xf>
    <xf numFmtId="0" fontId="0" fillId="13" borderId="32" xfId="0" applyFill="1" applyBorder="1" applyAlignment="1">
      <alignment horizontal="center"/>
    </xf>
    <xf numFmtId="0" fontId="0" fillId="13" borderId="33" xfId="0" applyFill="1" applyBorder="1" applyAlignment="1">
      <alignment horizontal="center"/>
    </xf>
    <xf numFmtId="0" fontId="0" fillId="0" borderId="8" xfId="0" applyBorder="1" applyAlignment="1">
      <alignment horizontal="left"/>
    </xf>
    <xf numFmtId="0" fontId="0" fillId="0" borderId="39" xfId="0" applyBorder="1" applyAlignment="1">
      <alignment horizontal="left"/>
    </xf>
    <xf numFmtId="0" fontId="0" fillId="0" borderId="23" xfId="0" applyBorder="1" applyAlignment="1">
      <alignment horizontal="left"/>
    </xf>
    <xf numFmtId="0" fontId="1" fillId="0" borderId="0" xfId="0" applyFont="1" applyAlignment="1">
      <alignment horizontal="center"/>
    </xf>
    <xf numFmtId="0" fontId="0" fillId="0" borderId="0" xfId="0" applyAlignment="1">
      <alignment horizontal="center"/>
    </xf>
    <xf numFmtId="0" fontId="45" fillId="0" borderId="12" xfId="0" applyFont="1" applyFill="1" applyBorder="1" applyAlignment="1">
      <alignment horizontal="center" vertical="center" wrapText="1"/>
    </xf>
    <xf numFmtId="0" fontId="45" fillId="0" borderId="14" xfId="0" applyFont="1" applyFill="1" applyBorder="1" applyAlignment="1">
      <alignment horizontal="center" vertical="center" wrapText="1"/>
    </xf>
    <xf numFmtId="0" fontId="0" fillId="0" borderId="0" xfId="0" applyAlignment="1">
      <alignment horizontal="center" vertical="center"/>
    </xf>
    <xf numFmtId="0" fontId="0" fillId="0" borderId="37" xfId="0" applyFill="1" applyBorder="1" applyAlignment="1">
      <alignment horizontal="left" vertical="top" wrapText="1"/>
    </xf>
    <xf numFmtId="0" fontId="0" fillId="0" borderId="0" xfId="0" applyFill="1" applyBorder="1" applyAlignment="1">
      <alignment horizontal="left" vertical="top" wrapText="1"/>
    </xf>
    <xf numFmtId="0" fontId="0" fillId="13" borderId="8" xfId="0" applyFill="1" applyBorder="1" applyAlignment="1">
      <alignment horizontal="center"/>
    </xf>
    <xf numFmtId="0" fontId="0" fillId="13" borderId="39" xfId="0" applyFill="1" applyBorder="1" applyAlignment="1">
      <alignment horizontal="center"/>
    </xf>
    <xf numFmtId="0" fontId="0" fillId="13" borderId="23" xfId="0" applyFill="1" applyBorder="1" applyAlignment="1">
      <alignment horizontal="center"/>
    </xf>
    <xf numFmtId="0" fontId="0" fillId="0" borderId="20" xfId="0" applyFill="1" applyBorder="1" applyAlignment="1">
      <alignment horizontal="center"/>
    </xf>
    <xf numFmtId="0" fontId="0" fillId="0" borderId="0" xfId="0" applyFill="1" applyBorder="1" applyAlignment="1">
      <alignment horizontal="center"/>
    </xf>
    <xf numFmtId="0" fontId="0" fillId="0" borderId="29" xfId="0" applyFill="1" applyBorder="1" applyAlignment="1">
      <alignment horizontal="center"/>
    </xf>
    <xf numFmtId="0" fontId="0" fillId="0" borderId="15" xfId="0" applyFill="1" applyBorder="1" applyAlignment="1">
      <alignment horizontal="center"/>
    </xf>
    <xf numFmtId="0" fontId="1" fillId="0" borderId="10" xfId="0" applyFont="1" applyBorder="1" applyAlignment="1">
      <alignment horizontal="center"/>
    </xf>
    <xf numFmtId="0" fontId="1" fillId="0" borderId="22" xfId="0" applyFont="1" applyBorder="1" applyAlignment="1">
      <alignment horizontal="center"/>
    </xf>
    <xf numFmtId="0" fontId="1" fillId="0" borderId="10" xfId="0" applyFont="1" applyFill="1" applyBorder="1" applyAlignment="1">
      <alignment horizontal="center"/>
    </xf>
    <xf numFmtId="0" fontId="1" fillId="0" borderId="22" xfId="0" applyFont="1" applyFill="1" applyBorder="1" applyAlignment="1">
      <alignment horizontal="center"/>
    </xf>
    <xf numFmtId="0" fontId="0" fillId="13" borderId="1" xfId="0" applyFill="1" applyBorder="1" applyAlignment="1" applyProtection="1">
      <alignment horizontal="center" vertical="center"/>
    </xf>
    <xf numFmtId="0" fontId="0" fillId="0" borderId="8" xfId="0" applyFill="1" applyBorder="1" applyAlignment="1" applyProtection="1">
      <alignment vertical="center"/>
    </xf>
    <xf numFmtId="0" fontId="0" fillId="0" borderId="39" xfId="0" applyFill="1" applyBorder="1" applyAlignment="1" applyProtection="1">
      <alignment vertical="center"/>
    </xf>
    <xf numFmtId="0" fontId="0" fillId="0" borderId="23" xfId="0" applyFill="1" applyBorder="1" applyAlignment="1" applyProtection="1">
      <alignment vertical="center"/>
    </xf>
    <xf numFmtId="0" fontId="0" fillId="0" borderId="1" xfId="0" applyFill="1" applyBorder="1" applyAlignment="1" applyProtection="1">
      <alignment vertical="center"/>
    </xf>
    <xf numFmtId="0" fontId="0" fillId="0" borderId="44" xfId="0" applyBorder="1" applyAlignment="1">
      <alignment horizontal="center"/>
    </xf>
    <xf numFmtId="0" fontId="0" fillId="0" borderId="21" xfId="0" applyBorder="1" applyAlignment="1">
      <alignment horizontal="center"/>
    </xf>
    <xf numFmtId="0" fontId="0" fillId="13" borderId="1" xfId="0" applyFill="1" applyBorder="1" applyAlignment="1">
      <alignment horizontal="center"/>
    </xf>
    <xf numFmtId="0" fontId="0" fillId="0" borderId="39" xfId="0" applyFill="1" applyBorder="1" applyAlignment="1">
      <alignment horizontal="center"/>
    </xf>
    <xf numFmtId="0" fontId="77" fillId="0" borderId="31" xfId="0" applyFont="1" applyFill="1" applyBorder="1" applyAlignment="1">
      <alignment horizontal="center"/>
    </xf>
    <xf numFmtId="0" fontId="77" fillId="0" borderId="32" xfId="0" applyFont="1" applyFill="1" applyBorder="1" applyAlignment="1">
      <alignment horizontal="center"/>
    </xf>
    <xf numFmtId="0" fontId="77" fillId="0" borderId="33" xfId="0" applyFont="1" applyFill="1" applyBorder="1" applyAlignment="1">
      <alignment horizontal="center"/>
    </xf>
    <xf numFmtId="0" fontId="0" fillId="0" borderId="24" xfId="0" applyFill="1" applyBorder="1" applyAlignment="1">
      <alignment horizontal="center"/>
    </xf>
    <xf numFmtId="0" fontId="4" fillId="13" borderId="31" xfId="0" applyFont="1" applyFill="1" applyBorder="1" applyAlignment="1">
      <alignment horizontal="center"/>
    </xf>
    <xf numFmtId="0" fontId="4" fillId="13" borderId="32" xfId="0" applyFont="1" applyFill="1" applyBorder="1" applyAlignment="1">
      <alignment horizontal="center"/>
    </xf>
    <xf numFmtId="0" fontId="4" fillId="13" borderId="33" xfId="0" applyFont="1" applyFill="1" applyBorder="1" applyAlignment="1">
      <alignment horizontal="center"/>
    </xf>
    <xf numFmtId="0" fontId="4" fillId="0" borderId="31" xfId="0" applyFont="1" applyBorder="1" applyAlignment="1">
      <alignment horizontal="center"/>
    </xf>
    <xf numFmtId="0" fontId="4" fillId="0" borderId="32" xfId="0" applyFont="1" applyBorder="1" applyAlignment="1">
      <alignment horizontal="center"/>
    </xf>
    <xf numFmtId="0" fontId="4" fillId="0" borderId="33" xfId="0" applyFont="1" applyBorder="1" applyAlignment="1">
      <alignment horizontal="center"/>
    </xf>
    <xf numFmtId="0" fontId="10" fillId="13" borderId="31" xfId="0" applyFont="1" applyFill="1" applyBorder="1" applyAlignment="1">
      <alignment horizontal="center"/>
    </xf>
    <xf numFmtId="0" fontId="10" fillId="13" borderId="33" xfId="0" applyFont="1" applyFill="1" applyBorder="1" applyAlignment="1">
      <alignment horizontal="center"/>
    </xf>
    <xf numFmtId="0" fontId="4" fillId="0" borderId="8" xfId="0" applyFont="1" applyBorder="1" applyAlignment="1">
      <alignment horizontal="center"/>
    </xf>
    <xf numFmtId="0" fontId="4" fillId="0" borderId="23" xfId="0" applyFont="1" applyBorder="1" applyAlignment="1">
      <alignment horizontal="center"/>
    </xf>
    <xf numFmtId="1" fontId="0" fillId="0" borderId="31" xfId="0" applyNumberFormat="1" applyBorder="1" applyAlignment="1">
      <alignment horizontal="center"/>
    </xf>
    <xf numFmtId="1" fontId="0" fillId="0" borderId="33" xfId="0" applyNumberFormat="1" applyBorder="1" applyAlignment="1">
      <alignment horizontal="center"/>
    </xf>
    <xf numFmtId="0" fontId="0" fillId="0" borderId="1" xfId="0"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left"/>
    </xf>
    <xf numFmtId="0" fontId="4" fillId="9" borderId="8" xfId="0" applyFont="1" applyFill="1" applyBorder="1" applyAlignment="1" applyProtection="1">
      <alignment horizontal="center" vertical="center" wrapText="1"/>
    </xf>
    <xf numFmtId="0" fontId="4" fillId="9" borderId="39" xfId="0" applyFont="1" applyFill="1" applyBorder="1" applyAlignment="1" applyProtection="1">
      <alignment horizontal="center" vertical="center" wrapText="1"/>
    </xf>
    <xf numFmtId="0" fontId="0" fillId="0" borderId="21" xfId="0" applyBorder="1" applyAlignment="1">
      <alignment horizontal="center" vertical="center"/>
    </xf>
    <xf numFmtId="0" fontId="0" fillId="0" borderId="38" xfId="0" applyBorder="1" applyAlignment="1">
      <alignment horizontal="center" vertical="center"/>
    </xf>
    <xf numFmtId="0" fontId="0" fillId="0" borderId="22" xfId="0" applyBorder="1" applyAlignment="1">
      <alignment horizontal="center" vertical="center"/>
    </xf>
    <xf numFmtId="0" fontId="0" fillId="0" borderId="8" xfId="0" applyBorder="1" applyAlignment="1">
      <alignment horizontal="center" vertical="center" wrapText="1"/>
    </xf>
    <xf numFmtId="0" fontId="0" fillId="0" borderId="39" xfId="0" applyBorder="1" applyAlignment="1">
      <alignment horizontal="center" vertical="center" wrapText="1"/>
    </xf>
    <xf numFmtId="0" fontId="0" fillId="0" borderId="23" xfId="0" applyBorder="1" applyAlignment="1">
      <alignment horizontal="center" vertical="center" wrapText="1"/>
    </xf>
    <xf numFmtId="0" fontId="4" fillId="0" borderId="8" xfId="0" applyFont="1" applyFill="1" applyBorder="1" applyAlignment="1" applyProtection="1">
      <alignment horizontal="center" vertical="center" wrapText="1"/>
    </xf>
    <xf numFmtId="0" fontId="4" fillId="0" borderId="39" xfId="0" applyFont="1" applyFill="1" applyBorder="1" applyAlignment="1" applyProtection="1">
      <alignment horizontal="center" vertical="center" wrapText="1"/>
    </xf>
    <xf numFmtId="0" fontId="0" fillId="0" borderId="0" xfId="0" applyFill="1" applyBorder="1" applyAlignment="1">
      <alignment horizontal="center" vertical="center" wrapText="1"/>
    </xf>
    <xf numFmtId="0" fontId="4" fillId="0" borderId="1" xfId="0" applyFont="1" applyBorder="1" applyAlignment="1" applyProtection="1">
      <alignment horizontal="center" vertical="center"/>
    </xf>
    <xf numFmtId="0" fontId="16" fillId="4" borderId="1" xfId="6" applyFont="1" applyFill="1" applyBorder="1" applyAlignment="1">
      <alignment horizontal="center"/>
    </xf>
    <xf numFmtId="0" fontId="9" fillId="0" borderId="0" xfId="6" applyFill="1" applyBorder="1" applyAlignment="1">
      <alignment horizontal="center"/>
    </xf>
    <xf numFmtId="0" fontId="14" fillId="4" borderId="1" xfId="6" applyFont="1" applyFill="1" applyBorder="1" applyAlignment="1">
      <alignment horizontal="center"/>
    </xf>
    <xf numFmtId="0" fontId="0" fillId="0" borderId="1" xfId="0" applyBorder="1"/>
    <xf numFmtId="0" fontId="21" fillId="4" borderId="1" xfId="0" applyFont="1" applyFill="1" applyBorder="1" applyAlignment="1">
      <alignment horizontal="center"/>
    </xf>
    <xf numFmtId="0" fontId="0" fillId="0" borderId="25" xfId="0" applyBorder="1" applyAlignment="1">
      <alignment horizontal="center"/>
    </xf>
    <xf numFmtId="0" fontId="0" fillId="0" borderId="24" xfId="0" applyBorder="1" applyAlignment="1">
      <alignment horizontal="center"/>
    </xf>
    <xf numFmtId="0" fontId="0" fillId="0" borderId="26" xfId="0" applyBorder="1" applyAlignment="1">
      <alignment horizontal="center"/>
    </xf>
    <xf numFmtId="0" fontId="80" fillId="13" borderId="0" xfId="0" applyFont="1" applyFill="1" applyBorder="1" applyAlignment="1" applyProtection="1">
      <alignment horizontal="center"/>
    </xf>
    <xf numFmtId="0" fontId="1" fillId="37" borderId="1" xfId="0" applyFont="1" applyFill="1" applyBorder="1" applyAlignment="1">
      <alignment horizontal="center"/>
    </xf>
    <xf numFmtId="0" fontId="71" fillId="0" borderId="8" xfId="0" applyFont="1" applyFill="1" applyBorder="1" applyAlignment="1">
      <alignment horizontal="center" vertical="center"/>
    </xf>
    <xf numFmtId="0" fontId="71" fillId="0" borderId="39" xfId="0" applyFont="1" applyFill="1" applyBorder="1" applyAlignment="1">
      <alignment horizontal="center" vertical="center"/>
    </xf>
    <xf numFmtId="0" fontId="71" fillId="0" borderId="23" xfId="0" applyFont="1" applyFill="1" applyBorder="1" applyAlignment="1">
      <alignment horizontal="center" vertical="center"/>
    </xf>
    <xf numFmtId="0" fontId="71" fillId="0" borderId="38" xfId="0" applyFont="1" applyFill="1" applyBorder="1" applyAlignment="1">
      <alignment horizontal="center" vertical="center"/>
    </xf>
    <xf numFmtId="0" fontId="71" fillId="0" borderId="22" xfId="0" applyFont="1" applyFill="1" applyBorder="1" applyAlignment="1">
      <alignment horizontal="center" vertical="center"/>
    </xf>
    <xf numFmtId="0" fontId="0" fillId="13" borderId="0" xfId="0" applyFill="1" applyAlignment="1">
      <alignment horizontal="center" vertical="center"/>
    </xf>
    <xf numFmtId="166" fontId="0" fillId="13" borderId="1" xfId="35" applyFont="1" applyFill="1" applyBorder="1" applyAlignment="1">
      <alignment horizontal="center"/>
    </xf>
    <xf numFmtId="0" fontId="14" fillId="13" borderId="1" xfId="6" applyFont="1" applyFill="1" applyBorder="1" applyAlignment="1">
      <alignment horizontal="center"/>
    </xf>
    <xf numFmtId="0" fontId="9" fillId="0" borderId="67" xfId="6" applyFont="1" applyBorder="1" applyAlignment="1">
      <alignment horizontal="center"/>
    </xf>
    <xf numFmtId="0" fontId="9" fillId="0" borderId="99" xfId="6" applyFont="1" applyBorder="1" applyAlignment="1">
      <alignment horizontal="center"/>
    </xf>
    <xf numFmtId="0" fontId="14" fillId="0" borderId="31" xfId="6" applyFont="1" applyBorder="1" applyAlignment="1">
      <alignment horizontal="center"/>
    </xf>
    <xf numFmtId="0" fontId="14" fillId="0" borderId="32" xfId="6" applyFont="1" applyBorder="1" applyAlignment="1">
      <alignment horizontal="center"/>
    </xf>
    <xf numFmtId="0" fontId="14" fillId="0" borderId="33" xfId="6" applyFont="1" applyBorder="1" applyAlignment="1">
      <alignment horizontal="center"/>
    </xf>
    <xf numFmtId="0" fontId="9" fillId="0" borderId="95" xfId="6" applyFont="1" applyBorder="1" applyAlignment="1">
      <alignment horizontal="center"/>
    </xf>
    <xf numFmtId="0" fontId="9" fillId="0" borderId="16" xfId="6" applyFont="1" applyBorder="1" applyAlignment="1">
      <alignment horizontal="center"/>
    </xf>
    <xf numFmtId="0" fontId="9" fillId="0" borderId="61" xfId="6" applyFont="1" applyBorder="1" applyAlignment="1">
      <alignment horizontal="center"/>
    </xf>
    <xf numFmtId="0" fontId="9" fillId="0" borderId="39" xfId="6" applyFont="1" applyBorder="1" applyAlignment="1">
      <alignment horizontal="center"/>
    </xf>
    <xf numFmtId="0" fontId="62" fillId="0" borderId="0" xfId="6" applyFont="1" applyBorder="1" applyAlignment="1">
      <alignment horizontal="center"/>
    </xf>
    <xf numFmtId="0" fontId="0" fillId="0" borderId="80" xfId="0" applyFill="1" applyBorder="1" applyAlignment="1">
      <alignment horizontal="center"/>
    </xf>
    <xf numFmtId="0" fontId="0" fillId="0" borderId="81" xfId="0" applyFill="1" applyBorder="1" applyAlignment="1">
      <alignment horizontal="center"/>
    </xf>
    <xf numFmtId="0" fontId="0" fillId="0" borderId="82" xfId="0" applyFill="1" applyBorder="1" applyAlignment="1">
      <alignment horizontal="center"/>
    </xf>
    <xf numFmtId="0" fontId="61" fillId="0" borderId="0" xfId="0" applyFont="1" applyBorder="1" applyAlignment="1">
      <alignment horizontal="center"/>
    </xf>
    <xf numFmtId="0" fontId="5" fillId="0" borderId="8" xfId="0" applyFont="1" applyFill="1" applyBorder="1" applyAlignment="1">
      <alignment horizontal="center" vertical="center"/>
    </xf>
    <xf numFmtId="0" fontId="5" fillId="0" borderId="23" xfId="0" applyFont="1" applyFill="1" applyBorder="1" applyAlignment="1">
      <alignment horizontal="center" vertical="center"/>
    </xf>
    <xf numFmtId="0" fontId="1" fillId="13" borderId="95" xfId="0" applyFont="1" applyFill="1" applyBorder="1" applyAlignment="1">
      <alignment horizontal="center"/>
    </xf>
    <xf numFmtId="0" fontId="1" fillId="13" borderId="16" xfId="0" applyFont="1" applyFill="1" applyBorder="1" applyAlignment="1">
      <alignment horizontal="center"/>
    </xf>
    <xf numFmtId="0" fontId="1" fillId="13" borderId="96" xfId="0" applyFont="1" applyFill="1" applyBorder="1" applyAlignment="1">
      <alignment horizontal="center"/>
    </xf>
    <xf numFmtId="0" fontId="0" fillId="0" borderId="67" xfId="0" applyBorder="1" applyAlignment="1">
      <alignment horizontal="center" vertical="center"/>
    </xf>
    <xf numFmtId="0" fontId="0" fillId="0" borderId="65" xfId="0" applyBorder="1" applyAlignment="1">
      <alignment horizontal="center" vertical="center"/>
    </xf>
    <xf numFmtId="0" fontId="0" fillId="0" borderId="3" xfId="0" applyBorder="1" applyAlignment="1">
      <alignment horizontal="center" vertical="center"/>
    </xf>
    <xf numFmtId="0" fontId="0" fillId="0" borderId="3" xfId="0" applyBorder="1" applyAlignment="1">
      <alignment horizontal="center" vertical="center" wrapText="1"/>
    </xf>
    <xf numFmtId="0" fontId="0" fillId="0" borderId="3" xfId="0" applyFill="1" applyBorder="1" applyAlignment="1">
      <alignment horizontal="center" vertical="center"/>
    </xf>
    <xf numFmtId="0" fontId="0" fillId="0" borderId="1" xfId="0" applyFill="1" applyBorder="1" applyAlignment="1">
      <alignment horizontal="center" vertical="center"/>
    </xf>
    <xf numFmtId="0" fontId="16" fillId="0" borderId="0" xfId="3" applyFont="1" applyAlignment="1">
      <alignment horizontal="center"/>
    </xf>
    <xf numFmtId="0" fontId="9" fillId="0" borderId="15" xfId="3" applyBorder="1" applyAlignment="1">
      <alignment horizontal="center"/>
    </xf>
    <xf numFmtId="0" fontId="16" fillId="0" borderId="25" xfId="3" applyFont="1" applyFill="1" applyBorder="1" applyAlignment="1">
      <alignment horizontal="center"/>
    </xf>
    <xf numFmtId="0" fontId="16" fillId="0" borderId="24" xfId="3" applyFont="1" applyFill="1" applyBorder="1" applyAlignment="1">
      <alignment horizontal="center"/>
    </xf>
    <xf numFmtId="0" fontId="16" fillId="0" borderId="26" xfId="3" applyFont="1" applyFill="1" applyBorder="1" applyAlignment="1">
      <alignment horizontal="center"/>
    </xf>
    <xf numFmtId="0" fontId="0" fillId="0" borderId="24" xfId="0" applyBorder="1"/>
    <xf numFmtId="0" fontId="0" fillId="0" borderId="26" xfId="0" applyBorder="1"/>
    <xf numFmtId="0" fontId="16" fillId="0" borderId="27" xfId="3" applyFont="1" applyFill="1" applyBorder="1" applyAlignment="1">
      <alignment horizontal="center"/>
    </xf>
    <xf numFmtId="0" fontId="16" fillId="0" borderId="0" xfId="3" applyFont="1" applyFill="1" applyBorder="1" applyAlignment="1">
      <alignment horizontal="center"/>
    </xf>
    <xf numFmtId="0" fontId="16" fillId="0" borderId="28" xfId="3" applyFont="1" applyFill="1" applyBorder="1" applyAlignment="1">
      <alignment horizontal="center"/>
    </xf>
    <xf numFmtId="0" fontId="0" fillId="0" borderId="8" xfId="0" applyBorder="1" applyAlignment="1">
      <alignment horizontal="center"/>
    </xf>
    <xf numFmtId="0" fontId="0" fillId="0" borderId="2" xfId="0" applyBorder="1" applyAlignment="1">
      <alignment horizontal="center"/>
    </xf>
    <xf numFmtId="0" fontId="0" fillId="0" borderId="38" xfId="0" applyBorder="1" applyAlignment="1">
      <alignment horizontal="center"/>
    </xf>
    <xf numFmtId="0" fontId="0" fillId="0" borderId="20" xfId="0" applyBorder="1" applyAlignment="1">
      <alignment horizontal="center"/>
    </xf>
    <xf numFmtId="0" fontId="55" fillId="0" borderId="0" xfId="0" applyFont="1" applyFill="1" applyBorder="1" applyAlignment="1">
      <alignment horizontal="center"/>
    </xf>
    <xf numFmtId="0" fontId="53" fillId="0" borderId="3" xfId="0" applyFont="1" applyFill="1" applyBorder="1" applyAlignment="1">
      <alignment horizontal="center" vertical="center" wrapText="1"/>
    </xf>
    <xf numFmtId="0" fontId="14" fillId="7" borderId="25" xfId="0" applyFont="1" applyFill="1" applyBorder="1" applyAlignment="1">
      <alignment horizontal="center"/>
    </xf>
    <xf numFmtId="0" fontId="14" fillId="7" borderId="24" xfId="0" applyFont="1" applyFill="1" applyBorder="1" applyAlignment="1">
      <alignment horizontal="center"/>
    </xf>
    <xf numFmtId="0" fontId="14" fillId="7" borderId="26" xfId="0" applyFont="1" applyFill="1" applyBorder="1" applyAlignment="1">
      <alignment horizontal="center"/>
    </xf>
    <xf numFmtId="0" fontId="0" fillId="0" borderId="29" xfId="0" applyBorder="1" applyAlignment="1">
      <alignment horizontal="center"/>
    </xf>
    <xf numFmtId="0" fontId="0" fillId="0" borderId="15" xfId="0" applyBorder="1" applyAlignment="1">
      <alignment horizontal="center"/>
    </xf>
    <xf numFmtId="0" fontId="0" fillId="0" borderId="30" xfId="0" applyBorder="1" applyAlignment="1">
      <alignment horizontal="center"/>
    </xf>
    <xf numFmtId="0" fontId="14" fillId="7" borderId="34" xfId="0" applyFont="1" applyFill="1" applyBorder="1" applyAlignment="1">
      <alignment horizontal="center"/>
    </xf>
    <xf numFmtId="0" fontId="14" fillId="7" borderId="36" xfId="0" applyFont="1" applyFill="1" applyBorder="1" applyAlignment="1">
      <alignment horizontal="center"/>
    </xf>
    <xf numFmtId="0" fontId="53" fillId="0" borderId="0" xfId="0" applyFont="1" applyFill="1" applyBorder="1" applyAlignment="1">
      <alignment horizontal="center"/>
    </xf>
    <xf numFmtId="0" fontId="9" fillId="0" borderId="39" xfId="0" applyFont="1" applyFill="1" applyBorder="1" applyAlignment="1">
      <alignment horizontal="center"/>
    </xf>
    <xf numFmtId="0" fontId="14" fillId="13" borderId="25" xfId="0" applyFont="1" applyFill="1" applyBorder="1" applyAlignment="1">
      <alignment horizontal="center"/>
    </xf>
    <xf numFmtId="0" fontId="14" fillId="13" borderId="24" xfId="0" applyFont="1" applyFill="1" applyBorder="1" applyAlignment="1">
      <alignment horizontal="center"/>
    </xf>
    <xf numFmtId="0" fontId="14" fillId="13" borderId="26" xfId="0" applyFont="1" applyFill="1" applyBorder="1" applyAlignment="1">
      <alignment horizontal="center"/>
    </xf>
    <xf numFmtId="0" fontId="54" fillId="14" borderId="0" xfId="0" applyFont="1" applyFill="1" applyBorder="1" applyAlignment="1">
      <alignment horizontal="center"/>
    </xf>
    <xf numFmtId="0" fontId="53" fillId="0" borderId="50" xfId="0" applyFont="1" applyFill="1" applyBorder="1" applyAlignment="1">
      <alignment horizontal="center" vertical="center" wrapText="1"/>
    </xf>
    <xf numFmtId="0" fontId="53" fillId="0" borderId="62" xfId="0" applyFont="1" applyFill="1" applyBorder="1" applyAlignment="1">
      <alignment horizontal="center" vertical="center" wrapText="1"/>
    </xf>
    <xf numFmtId="0" fontId="53" fillId="0" borderId="11" xfId="0" applyFont="1" applyFill="1" applyBorder="1" applyAlignment="1">
      <alignment horizontal="center" vertical="center" wrapText="1"/>
    </xf>
    <xf numFmtId="0" fontId="53" fillId="0" borderId="63" xfId="0" applyFont="1" applyFill="1" applyBorder="1" applyAlignment="1">
      <alignment horizontal="center" vertical="center" wrapText="1"/>
    </xf>
    <xf numFmtId="0" fontId="56" fillId="0" borderId="0" xfId="0" applyFont="1" applyFill="1" applyBorder="1" applyAlignment="1">
      <alignment horizontal="center" vertical="center" wrapText="1"/>
    </xf>
    <xf numFmtId="0" fontId="53" fillId="0" borderId="1" xfId="0" applyFont="1" applyFill="1" applyBorder="1" applyAlignment="1">
      <alignment horizontal="center" vertical="center" wrapText="1"/>
    </xf>
    <xf numFmtId="0" fontId="12" fillId="0" borderId="1" xfId="0" applyFont="1" applyFill="1" applyBorder="1" applyAlignment="1">
      <alignment horizontal="center"/>
    </xf>
    <xf numFmtId="0" fontId="26" fillId="0" borderId="1" xfId="3" applyFont="1" applyBorder="1" applyAlignment="1">
      <alignment horizontal="center"/>
    </xf>
    <xf numFmtId="0" fontId="12" fillId="13" borderId="8" xfId="3" applyFont="1" applyFill="1" applyBorder="1" applyAlignment="1">
      <alignment horizontal="center"/>
    </xf>
    <xf numFmtId="0" fontId="12" fillId="13" borderId="39" xfId="3" applyFont="1" applyFill="1" applyBorder="1" applyAlignment="1">
      <alignment horizontal="center"/>
    </xf>
    <xf numFmtId="0" fontId="12" fillId="13" borderId="23" xfId="3" applyFont="1" applyFill="1" applyBorder="1" applyAlignment="1">
      <alignment horizontal="center"/>
    </xf>
    <xf numFmtId="0" fontId="1" fillId="0" borderId="8" xfId="0" applyFont="1" applyBorder="1" applyAlignment="1">
      <alignment horizontal="center"/>
    </xf>
    <xf numFmtId="0" fontId="1" fillId="0" borderId="39" xfId="0" applyFont="1" applyBorder="1" applyAlignment="1">
      <alignment horizontal="center"/>
    </xf>
    <xf numFmtId="0" fontId="1" fillId="0" borderId="23" xfId="0" applyFont="1" applyBorder="1" applyAlignment="1">
      <alignment horizontal="center"/>
    </xf>
    <xf numFmtId="0" fontId="0" fillId="13" borderId="0" xfId="0" applyFill="1" applyBorder="1" applyAlignment="1">
      <alignment horizontal="center" vertical="center"/>
    </xf>
    <xf numFmtId="0" fontId="9" fillId="0" borderId="0" xfId="3" applyAlignment="1">
      <alignment horizontal="center"/>
    </xf>
    <xf numFmtId="14" fontId="0" fillId="0" borderId="46" xfId="0" applyNumberFormat="1" applyBorder="1"/>
    <xf numFmtId="9" fontId="0" fillId="0" borderId="14" xfId="0" applyNumberFormat="1" applyBorder="1" applyAlignment="1">
      <alignment horizontal="center"/>
    </xf>
    <xf numFmtId="0" fontId="0" fillId="13" borderId="12" xfId="0" applyFill="1" applyBorder="1" applyAlignment="1">
      <alignment horizontal="center"/>
    </xf>
    <xf numFmtId="0" fontId="0" fillId="13" borderId="79" xfId="0" applyFill="1" applyBorder="1"/>
    <xf numFmtId="0" fontId="0" fillId="13" borderId="70" xfId="0" applyFill="1" applyBorder="1" applyAlignment="1">
      <alignment horizontal="center"/>
    </xf>
    <xf numFmtId="194" fontId="0" fillId="0" borderId="0" xfId="0" applyNumberFormat="1"/>
  </cellXfs>
  <cellStyles count="36">
    <cellStyle name="Bueno" xfId="33" builtinId="26"/>
    <cellStyle name="Euro" xfId="10"/>
    <cellStyle name="Excel Built-in Normal" xfId="24"/>
    <cellStyle name="Hipervínculo" xfId="9" builtinId="8"/>
    <cellStyle name="Hipervínculo 2" xfId="16"/>
    <cellStyle name="Hyperlink" xfId="34"/>
    <cellStyle name="Millares" xfId="4" builtinId="3"/>
    <cellStyle name="Millares 2" xfId="11"/>
    <cellStyle name="Millares 2 2" xfId="31"/>
    <cellStyle name="Moneda" xfId="35" builtinId="4"/>
    <cellStyle name="Moneda 2" xfId="12"/>
    <cellStyle name="Normal" xfId="0" builtinId="0"/>
    <cellStyle name="Normal 2" xfId="2"/>
    <cellStyle name="Normal 2 2" xfId="6"/>
    <cellStyle name="Normal 2 2 2" xfId="23"/>
    <cellStyle name="Normal 2 3" xfId="27"/>
    <cellStyle name="Normal 2 4" xfId="28"/>
    <cellStyle name="Normal 2 5" xfId="30"/>
    <cellStyle name="Normal 2 6" xfId="19"/>
    <cellStyle name="Normal 3" xfId="3"/>
    <cellStyle name="Normal 3 2" xfId="21"/>
    <cellStyle name="Normal 3 3" xfId="20"/>
    <cellStyle name="Normal 4" xfId="14"/>
    <cellStyle name="Normal 5" xfId="22"/>
    <cellStyle name="Normal 5 2" xfId="26"/>
    <cellStyle name="Normal 6" xfId="25"/>
    <cellStyle name="Normal 7" xfId="29"/>
    <cellStyle name="Normal 8" xfId="17"/>
    <cellStyle name="Porcentaje" xfId="5" builtinId="5"/>
    <cellStyle name="Porcentaje 2" xfId="15"/>
    <cellStyle name="Porcentaje 3" xfId="13"/>
    <cellStyle name="Porcentaje 3 2" xfId="32"/>
    <cellStyle name="Porcentaje 4" xfId="18"/>
    <cellStyle name="Porcentual 2" xfId="1"/>
    <cellStyle name="Porcentual 2 2" xfId="8"/>
    <cellStyle name="Porcentual 3" xfId="7"/>
  </cellStyles>
  <dxfs count="6">
    <dxf>
      <font>
        <color rgb="FF00B050"/>
      </font>
    </dxf>
    <dxf>
      <font>
        <color rgb="FFFF0000"/>
      </font>
    </dxf>
    <dxf>
      <fill>
        <gradientFill degree="90">
          <stop position="0">
            <color rgb="FF0070C0"/>
          </stop>
          <stop position="0.5">
            <color theme="0"/>
          </stop>
          <stop position="1">
            <color rgb="FF0070C0"/>
          </stop>
        </gradientFill>
      </fill>
    </dxf>
    <dxf>
      <font>
        <color rgb="FFFF0000"/>
      </font>
    </dxf>
    <dxf>
      <font>
        <color rgb="FFFF0000"/>
      </font>
    </dxf>
    <dxf>
      <font>
        <color rgb="FFFF0000"/>
      </font>
    </dxf>
  </dxfs>
  <tableStyles count="0" defaultTableStyle="TableStyleMedium2" defaultPivotStyle="PivotStyleLight16"/>
  <colors>
    <mruColors>
      <color rgb="FFFBD893"/>
      <color rgb="FFFAC7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US"/>
              <a:t>Repago</a:t>
            </a:r>
          </a:p>
        </c:rich>
      </c:tx>
      <c:layout/>
      <c:overlay val="0"/>
      <c:spPr>
        <a:noFill/>
        <a:ln>
          <a:noFill/>
        </a:ln>
        <a:effectLst/>
      </c:spPr>
    </c:title>
    <c:autoTitleDeleted val="0"/>
    <c:plotArea>
      <c:layout/>
      <c:barChart>
        <c:barDir val="col"/>
        <c:grouping val="clustered"/>
        <c:varyColors val="0"/>
        <c:ser>
          <c:idx val="0"/>
          <c:order val="0"/>
          <c:tx>
            <c:v>Flujo de caja</c:v>
          </c:tx>
          <c:spPr>
            <a:solidFill>
              <a:schemeClr val="accent1"/>
            </a:solidFill>
            <a:ln>
              <a:noFill/>
            </a:ln>
            <a:effectLst/>
          </c:spPr>
          <c:invertIfNegative val="0"/>
          <c:cat>
            <c:numRef>
              <c:f>'Repago Cliente'!$B$16:$AA$16</c:f>
              <c:numCache>
                <c:formatCode>General</c:formatCode>
                <c:ptCount val="2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numCache>
            </c:numRef>
          </c:cat>
          <c:val>
            <c:numRef>
              <c:f>'Repago Cliente'!$B$20:$AA$20</c:f>
              <c:numCache>
                <c:formatCode>#,##0.00</c:formatCode>
                <c:ptCount val="26"/>
                <c:pt idx="0">
                  <c:v>-6405278.9704000335</c:v>
                </c:pt>
                <c:pt idx="1">
                  <c:v>-4962601.7552376948</c:v>
                </c:pt>
                <c:pt idx="2">
                  <c:v>-2798585.9324941863</c:v>
                </c:pt>
                <c:pt idx="3">
                  <c:v>-418168.52747632656</c:v>
                </c:pt>
                <c:pt idx="4">
                  <c:v>2081269.7477924265</c:v>
                </c:pt>
                <c:pt idx="5">
                  <c:v>4705679.9368246179</c:v>
                </c:pt>
                <c:pt idx="6">
                  <c:v>7461310.6353084184</c:v>
                </c:pt>
                <c:pt idx="7">
                  <c:v>10327166.561731571</c:v>
                </c:pt>
                <c:pt idx="8">
                  <c:v>13307656.72521165</c:v>
                </c:pt>
                <c:pt idx="9">
                  <c:v>16407366.495230932</c:v>
                </c:pt>
                <c:pt idx="10">
                  <c:v>19631064.656050984</c:v>
                </c:pt>
                <c:pt idx="11">
                  <c:v>22983710.743303839</c:v>
                </c:pt>
                <c:pt idx="12">
                  <c:v>26470462.674046811</c:v>
                </c:pt>
                <c:pt idx="13">
                  <c:v>30096684.682019502</c:v>
                </c:pt>
                <c:pt idx="14">
                  <c:v>33867955.570311099</c:v>
                </c:pt>
                <c:pt idx="15">
                  <c:v>37790077.294134364</c:v>
                </c:pt>
                <c:pt idx="16">
                  <c:v>41869083.886910558</c:v>
                </c:pt>
                <c:pt idx="17">
                  <c:v>46111250.743397795</c:v>
                </c:pt>
                <c:pt idx="18">
                  <c:v>50523104.274144523</c:v>
                </c:pt>
                <c:pt idx="19">
                  <c:v>55111431.946121119</c:v>
                </c:pt>
                <c:pt idx="20">
                  <c:v>59883292.724976778</c:v>
                </c:pt>
                <c:pt idx="21">
                  <c:v>64846027.934986666</c:v>
                </c:pt>
                <c:pt idx="22">
                  <c:v>70007272.553396955</c:v>
                </c:pt>
                <c:pt idx="23">
                  <c:v>75374966.956543654</c:v>
                </c:pt>
                <c:pt idx="24">
                  <c:v>80957369.135816216</c:v>
                </c:pt>
                <c:pt idx="25">
                  <c:v>86763067.402259678</c:v>
                </c:pt>
              </c:numCache>
            </c:numRef>
          </c:val>
          <c:extLst>
            <c:ext xmlns:c16="http://schemas.microsoft.com/office/drawing/2014/chart" uri="{C3380CC4-5D6E-409C-BE32-E72D297353CC}">
              <c16:uniqueId val="{00000001-3004-4A36-BB29-DAC191E15119}"/>
            </c:ext>
          </c:extLst>
        </c:ser>
        <c:dLbls>
          <c:showLegendKey val="0"/>
          <c:showVal val="0"/>
          <c:showCatName val="0"/>
          <c:showSerName val="0"/>
          <c:showPercent val="0"/>
          <c:showBubbleSize val="0"/>
        </c:dLbls>
        <c:gapWidth val="199"/>
        <c:axId val="167160832"/>
        <c:axId val="146281216"/>
      </c:barChart>
      <c:catAx>
        <c:axId val="167160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146281216"/>
        <c:crosses val="autoZero"/>
        <c:auto val="1"/>
        <c:lblAlgn val="ctr"/>
        <c:lblOffset val="100"/>
        <c:noMultiLvlLbl val="0"/>
      </c:catAx>
      <c:valAx>
        <c:axId val="14628121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160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33" l="0.70000000000000062" r="0.70000000000000062" t="0.750000000000001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US"/>
              <a:t>Repago</a:t>
            </a:r>
          </a:p>
        </c:rich>
      </c:tx>
      <c:layout/>
      <c:overlay val="0"/>
      <c:spPr>
        <a:noFill/>
        <a:ln>
          <a:noFill/>
        </a:ln>
        <a:effectLst/>
      </c:spPr>
    </c:title>
    <c:autoTitleDeleted val="0"/>
    <c:plotArea>
      <c:layout/>
      <c:barChart>
        <c:barDir val="col"/>
        <c:grouping val="clustered"/>
        <c:varyColors val="0"/>
        <c:ser>
          <c:idx val="1"/>
          <c:order val="1"/>
          <c:invertIfNegative val="0"/>
          <c:cat>
            <c:numRef>
              <c:f>'Repago Cliente'!$B$35:$AA$35</c:f>
              <c:numCache>
                <c:formatCode>General</c:formatCode>
                <c:ptCount val="2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numCache>
            </c:numRef>
          </c:cat>
          <c:val>
            <c:numRef>
              <c:f>'Repago Cliente'!$B$39:$AA$39</c:f>
              <c:numCache>
                <c:formatCode>#,##0.00</c:formatCode>
                <c:ptCount val="26"/>
                <c:pt idx="0">
                  <c:v>-48497460.265037358</c:v>
                </c:pt>
                <c:pt idx="1">
                  <c:v>-38476801.530370012</c:v>
                </c:pt>
                <c:pt idx="2">
                  <c:v>-23445813.428368989</c:v>
                </c:pt>
                <c:pt idx="3">
                  <c:v>-6911726.5161678623</c:v>
                </c:pt>
                <c:pt idx="4">
                  <c:v>10449064.741643323</c:v>
                </c:pt>
                <c:pt idx="5">
                  <c:v>28677895.562345065</c:v>
                </c:pt>
                <c:pt idx="6">
                  <c:v>47818167.924081899</c:v>
                </c:pt>
                <c:pt idx="7">
                  <c:v>67724051.180288211</c:v>
                </c:pt>
                <c:pt idx="8">
                  <c:v>88426169.766742766</c:v>
                </c:pt>
                <c:pt idx="9">
                  <c:v>109956373.0966555</c:v>
                </c:pt>
                <c:pt idx="10">
                  <c:v>132347784.55976476</c:v>
                </c:pt>
                <c:pt idx="11">
                  <c:v>155634852.48139837</c:v>
                </c:pt>
                <c:pt idx="12">
                  <c:v>179853403.11989734</c:v>
                </c:pt>
                <c:pt idx="13">
                  <c:v>205040695.78393626</c:v>
                </c:pt>
                <c:pt idx="14">
                  <c:v>231235480.15453675</c:v>
                </c:pt>
                <c:pt idx="15">
                  <c:v>258478055.89996126</c:v>
                </c:pt>
                <c:pt idx="16">
                  <c:v>286810334.67520273</c:v>
                </c:pt>
                <c:pt idx="17">
                  <c:v>316275904.6014539</c:v>
                </c:pt>
                <c:pt idx="18">
                  <c:v>346920097.32475507</c:v>
                </c:pt>
                <c:pt idx="19">
                  <c:v>378790057.75698835</c:v>
                </c:pt>
                <c:pt idx="20">
                  <c:v>411934816.60651094</c:v>
                </c:pt>
                <c:pt idx="21">
                  <c:v>446405365.81001443</c:v>
                </c:pt>
                <c:pt idx="22">
                  <c:v>482254736.98165804</c:v>
                </c:pt>
                <c:pt idx="23">
                  <c:v>519538083.00016743</c:v>
                </c:pt>
                <c:pt idx="24">
                  <c:v>558312762.8594172</c:v>
                </c:pt>
                <c:pt idx="25">
                  <c:v>598638429.91303694</c:v>
                </c:pt>
              </c:numCache>
            </c:numRef>
          </c:val>
          <c:extLst>
            <c:ext xmlns:c16="http://schemas.microsoft.com/office/drawing/2014/chart" uri="{C3380CC4-5D6E-409C-BE32-E72D297353CC}">
              <c16:uniqueId val="{00000002-3263-4D88-960D-3C47FEF931C8}"/>
            </c:ext>
          </c:extLst>
        </c:ser>
        <c:dLbls>
          <c:showLegendKey val="0"/>
          <c:showVal val="0"/>
          <c:showCatName val="0"/>
          <c:showSerName val="0"/>
          <c:showPercent val="0"/>
          <c:showBubbleSize val="0"/>
        </c:dLbls>
        <c:gapWidth val="199"/>
        <c:axId val="167160832"/>
        <c:axId val="146281216"/>
        <c:extLst>
          <c:ext xmlns:c15="http://schemas.microsoft.com/office/drawing/2012/chart" uri="{02D57815-91ED-43cb-92C2-25804820EDAC}">
            <c15:filteredBarSeries>
              <c15:ser>
                <c:idx val="0"/>
                <c:order val="0"/>
                <c:spPr>
                  <a:solidFill>
                    <a:schemeClr val="accent1"/>
                  </a:solidFill>
                  <a:ln>
                    <a:noFill/>
                  </a:ln>
                  <a:effectLst/>
                </c:spPr>
                <c:invertIfNegative val="0"/>
                <c:cat>
                  <c:numRef>
                    <c:extLst>
                      <c:ext uri="{02D57815-91ED-43cb-92C2-25804820EDAC}">
                        <c15:formulaRef>
                          <c15:sqref>'Repago Cliente'!$B$35:$AA$35</c15:sqref>
                        </c15:formulaRef>
                      </c:ext>
                    </c:extLst>
                    <c:numCache>
                      <c:formatCode>General</c:formatCode>
                      <c:ptCount val="2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numCache>
                  </c:numRef>
                </c:cat>
                <c:val>
                  <c:numRef>
                    <c:extLst>
                      <c:ext uri="{02D57815-91ED-43cb-92C2-25804820EDAC}">
                        <c15:formulaRef>
                          <c15:sqref>'Repago Cliente'!$B$35:$AA$35</c15:sqref>
                        </c15:formulaRef>
                      </c:ext>
                    </c:extLst>
                    <c:numCache>
                      <c:formatCode>General</c:formatCode>
                      <c:ptCount val="2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numCache>
                  </c:numRef>
                </c:val>
                <c:extLst>
                  <c:ext xmlns:c16="http://schemas.microsoft.com/office/drawing/2014/chart" uri="{C3380CC4-5D6E-409C-BE32-E72D297353CC}">
                    <c16:uniqueId val="{00000000-3263-4D88-960D-3C47FEF931C8}"/>
                  </c:ext>
                </c:extLst>
              </c15:ser>
            </c15:filteredBarSeries>
          </c:ext>
        </c:extLst>
      </c:barChart>
      <c:catAx>
        <c:axId val="167160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146281216"/>
        <c:crosses val="autoZero"/>
        <c:auto val="1"/>
        <c:lblAlgn val="ctr"/>
        <c:lblOffset val="100"/>
        <c:noMultiLvlLbl val="0"/>
      </c:catAx>
      <c:valAx>
        <c:axId val="14628121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160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33" l="0.70000000000000062" r="0.70000000000000062" t="0.750000000000001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US"/>
              <a:t>Repago</a:t>
            </a:r>
          </a:p>
        </c:rich>
      </c:tx>
      <c:layout/>
      <c:overlay val="0"/>
      <c:spPr>
        <a:noFill/>
        <a:ln>
          <a:noFill/>
        </a:ln>
        <a:effectLst/>
      </c:spPr>
    </c:title>
    <c:autoTitleDeleted val="0"/>
    <c:plotArea>
      <c:layout/>
      <c:barChart>
        <c:barDir val="col"/>
        <c:grouping val="clustered"/>
        <c:varyColors val="0"/>
        <c:ser>
          <c:idx val="0"/>
          <c:order val="0"/>
          <c:spPr>
            <a:solidFill>
              <a:schemeClr val="accent1"/>
            </a:solidFill>
            <a:ln>
              <a:noFill/>
            </a:ln>
            <a:effectLst/>
          </c:spPr>
          <c:invertIfNegative val="0"/>
          <c:cat>
            <c:numRef>
              <c:f>'Repago Cliente'!$B$54:$AA$54</c:f>
              <c:numCache>
                <c:formatCode>General</c:formatCode>
                <c:ptCount val="2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numCache>
            </c:numRef>
          </c:cat>
          <c:val>
            <c:numRef>
              <c:f>'Repago Cliente'!$B$58:$AA$58</c:f>
              <c:numCache>
                <c:formatCode>#,##0.00</c:formatCode>
                <c:ptCount val="26"/>
                <c:pt idx="0">
                  <c:v>-103206656.89633819</c:v>
                </c:pt>
                <c:pt idx="1">
                  <c:v>-79197571.144813448</c:v>
                </c:pt>
                <c:pt idx="2">
                  <c:v>-43183942.517526321</c:v>
                </c:pt>
                <c:pt idx="3">
                  <c:v>-3568951.0275104791</c:v>
                </c:pt>
                <c:pt idx="4">
                  <c:v>38026790.037006155</c:v>
                </c:pt>
                <c:pt idx="5">
                  <c:v>81702318.154748619</c:v>
                </c:pt>
                <c:pt idx="6">
                  <c:v>127561622.67837821</c:v>
                </c:pt>
                <c:pt idx="7">
                  <c:v>175255299.38295299</c:v>
                </c:pt>
                <c:pt idx="8" formatCode="#,##0">
                  <c:v>224856723.15571076</c:v>
                </c:pt>
                <c:pt idx="9" formatCode="#,##0">
                  <c:v>276442203.87937886</c:v>
                </c:pt>
                <c:pt idx="10" formatCode="#,##0">
                  <c:v>330091103.83199364</c:v>
                </c:pt>
                <c:pt idx="11" formatCode="#,##0">
                  <c:v>385885959.78271306</c:v>
                </c:pt>
                <c:pt idx="12" formatCode="#,##0">
                  <c:v>443912609.97146124</c:v>
                </c:pt>
                <c:pt idx="13" formatCode="#,##0">
                  <c:v>504260326.16775936</c:v>
                </c:pt>
                <c:pt idx="14" formatCode="#,##0">
                  <c:v>567021951.01190937</c:v>
                </c:pt>
                <c:pt idx="15" formatCode="#,##0">
                  <c:v>632294040.84982538</c:v>
                </c:pt>
                <c:pt idx="16" formatCode="#,##0">
                  <c:v>700177014.28125811</c:v>
                </c:pt>
                <c:pt idx="17" formatCode="#,##0">
                  <c:v>770775306.64994812</c:v>
                </c:pt>
                <c:pt idx="18" formatCode="#,##0">
                  <c:v>844197530.7133857</c:v>
                </c:pt>
                <c:pt idx="19" formatCode="#,##0">
                  <c:v>920556643.73936081</c:v>
                </c:pt>
                <c:pt idx="20" formatCode="#,##0">
                  <c:v>999970121.28637493</c:v>
                </c:pt>
                <c:pt idx="21" formatCode="#,##0">
                  <c:v>1082560137.9352696</c:v>
                </c:pt>
                <c:pt idx="22" formatCode="#,##0">
                  <c:v>1168453755.2501202</c:v>
                </c:pt>
                <c:pt idx="23" formatCode="#,##0">
                  <c:v>1257783117.2575645</c:v>
                </c:pt>
                <c:pt idx="24" formatCode="#,##0">
                  <c:v>1350685653.7453067</c:v>
                </c:pt>
                <c:pt idx="25" formatCode="#,##0">
                  <c:v>1447304291.6925588</c:v>
                </c:pt>
              </c:numCache>
            </c:numRef>
          </c:val>
          <c:extLst xmlns:c15="http://schemas.microsoft.com/office/drawing/2012/chart">
            <c:ext xmlns:c16="http://schemas.microsoft.com/office/drawing/2014/chart" uri="{C3380CC4-5D6E-409C-BE32-E72D297353CC}">
              <c16:uniqueId val="{00000001-3B1E-4834-AA29-73E52EE4CE8F}"/>
            </c:ext>
          </c:extLst>
        </c:ser>
        <c:dLbls>
          <c:showLegendKey val="0"/>
          <c:showVal val="0"/>
          <c:showCatName val="0"/>
          <c:showSerName val="0"/>
          <c:showPercent val="0"/>
          <c:showBubbleSize val="0"/>
        </c:dLbls>
        <c:gapWidth val="199"/>
        <c:axId val="167160832"/>
        <c:axId val="146281216"/>
        <c:extLst/>
      </c:barChart>
      <c:catAx>
        <c:axId val="167160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146281216"/>
        <c:crosses val="autoZero"/>
        <c:auto val="1"/>
        <c:lblAlgn val="ctr"/>
        <c:lblOffset val="100"/>
        <c:noMultiLvlLbl val="0"/>
      </c:catAx>
      <c:valAx>
        <c:axId val="14628121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160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33" l="0.70000000000000062" r="0.70000000000000062" t="0.750000000000001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Insidencia</a:t>
            </a:r>
            <a:r>
              <a:rPr lang="en-US" baseline="0"/>
              <a:t> de los involucrados</a:t>
            </a:r>
            <a:endParaRPr lang="en-US"/>
          </a:p>
        </c:rich>
      </c:tx>
      <c:layout>
        <c:manualLayout>
          <c:xMode val="edge"/>
          <c:yMode val="edge"/>
          <c:x val="0.31150672549309882"/>
          <c:y val="3.18059487277081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ubbleChart>
        <c:varyColors val="0"/>
        <c:ser>
          <c:idx val="0"/>
          <c:order val="0"/>
          <c:tx>
            <c:strRef>
              <c:f>Varios!$E$4</c:f>
              <c:strCache>
                <c:ptCount val="1"/>
                <c:pt idx="0">
                  <c:v>Intensidad</c:v>
                </c:pt>
              </c:strCache>
            </c:strRef>
          </c:tx>
          <c:spPr>
            <a:solidFill>
              <a:schemeClr val="accent1">
                <a:alpha val="75000"/>
              </a:schemeClr>
            </a:solidFill>
            <a:ln>
              <a:noFill/>
            </a:ln>
            <a:effectLst/>
          </c:spPr>
          <c:invertIfNegative val="0"/>
          <c:xVal>
            <c:numRef>
              <c:f>Varios!$D$5:$D$15</c:f>
              <c:numCache>
                <c:formatCode>General</c:formatCode>
                <c:ptCount val="11"/>
                <c:pt idx="0">
                  <c:v>3</c:v>
                </c:pt>
                <c:pt idx="1">
                  <c:v>3</c:v>
                </c:pt>
                <c:pt idx="2">
                  <c:v>4</c:v>
                </c:pt>
                <c:pt idx="3">
                  <c:v>4</c:v>
                </c:pt>
                <c:pt idx="4">
                  <c:v>-5</c:v>
                </c:pt>
                <c:pt idx="5">
                  <c:v>3</c:v>
                </c:pt>
                <c:pt idx="6">
                  <c:v>-4</c:v>
                </c:pt>
                <c:pt idx="7">
                  <c:v>-2</c:v>
                </c:pt>
                <c:pt idx="8">
                  <c:v>2</c:v>
                </c:pt>
                <c:pt idx="9">
                  <c:v>3</c:v>
                </c:pt>
                <c:pt idx="10">
                  <c:v>4</c:v>
                </c:pt>
              </c:numCache>
            </c:numRef>
          </c:xVal>
          <c:yVal>
            <c:numRef>
              <c:f>Varios!$E$5:$E$15</c:f>
              <c:numCache>
                <c:formatCode>General</c:formatCode>
                <c:ptCount val="11"/>
                <c:pt idx="0">
                  <c:v>2</c:v>
                </c:pt>
                <c:pt idx="1">
                  <c:v>5</c:v>
                </c:pt>
                <c:pt idx="2">
                  <c:v>4</c:v>
                </c:pt>
                <c:pt idx="3">
                  <c:v>2</c:v>
                </c:pt>
                <c:pt idx="4">
                  <c:v>-2</c:v>
                </c:pt>
                <c:pt idx="5">
                  <c:v>3</c:v>
                </c:pt>
                <c:pt idx="6">
                  <c:v>-2</c:v>
                </c:pt>
                <c:pt idx="7">
                  <c:v>-4</c:v>
                </c:pt>
                <c:pt idx="8">
                  <c:v>4</c:v>
                </c:pt>
                <c:pt idx="9">
                  <c:v>1</c:v>
                </c:pt>
                <c:pt idx="10">
                  <c:v>4</c:v>
                </c:pt>
              </c:numCache>
            </c:numRef>
          </c:yVal>
          <c:bubbleSize>
            <c:numLit>
              <c:formatCode>General</c:formatCode>
              <c:ptCount val="11"/>
              <c:pt idx="0">
                <c:v>6</c:v>
              </c:pt>
              <c:pt idx="1">
                <c:v>15</c:v>
              </c:pt>
              <c:pt idx="2">
                <c:v>16</c:v>
              </c:pt>
              <c:pt idx="3">
                <c:v>8</c:v>
              </c:pt>
              <c:pt idx="4">
                <c:v>10</c:v>
              </c:pt>
              <c:pt idx="5">
                <c:v>9</c:v>
              </c:pt>
              <c:pt idx="6">
                <c:v>8</c:v>
              </c:pt>
              <c:pt idx="7">
                <c:v>8</c:v>
              </c:pt>
              <c:pt idx="8">
                <c:v>8</c:v>
              </c:pt>
              <c:pt idx="9">
                <c:v>3</c:v>
              </c:pt>
              <c:pt idx="10">
                <c:v>16</c:v>
              </c:pt>
            </c:numLit>
          </c:bubbleSize>
          <c:bubble3D val="1"/>
          <c:extLst>
            <c:ext xmlns:c16="http://schemas.microsoft.com/office/drawing/2014/chart" uri="{C3380CC4-5D6E-409C-BE32-E72D297353CC}">
              <c16:uniqueId val="{00000000-EE54-467D-884E-86F51AC533B3}"/>
            </c:ext>
          </c:extLst>
        </c:ser>
        <c:dLbls>
          <c:showLegendKey val="0"/>
          <c:showVal val="0"/>
          <c:showCatName val="0"/>
          <c:showSerName val="0"/>
          <c:showPercent val="0"/>
          <c:showBubbleSize val="0"/>
        </c:dLbls>
        <c:bubbleScale val="90"/>
        <c:showNegBubbles val="0"/>
        <c:axId val="2065286736"/>
        <c:axId val="2065288400"/>
      </c:bubbleChart>
      <c:valAx>
        <c:axId val="20652867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5288400"/>
        <c:crosses val="autoZero"/>
        <c:crossBetween val="midCat"/>
      </c:valAx>
      <c:valAx>
        <c:axId val="20652884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528673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log"/>
            <c:dispRSqr val="0"/>
            <c:dispEq val="1"/>
            <c:trendlineLbl>
              <c:layout>
                <c:manualLayout>
                  <c:x val="0.16520975503062121"/>
                  <c:y val="-0.3650054222264133"/>
                </c:manualLayout>
              </c:layout>
              <c:numFmt formatCode="General" sourceLinked="0"/>
            </c:trendlineLbl>
          </c:trendline>
          <c:xVal>
            <c:strRef>
              <c:f>'Tasa libre de riesgo'!$A$5:$A$12</c:f>
              <c:strCache>
                <c:ptCount val="8"/>
                <c:pt idx="0">
                  <c:v>AL30</c:v>
                </c:pt>
                <c:pt idx="1">
                  <c:v>GD30</c:v>
                </c:pt>
                <c:pt idx="2">
                  <c:v>GD35</c:v>
                </c:pt>
                <c:pt idx="3">
                  <c:v>BPY26</c:v>
                </c:pt>
                <c:pt idx="4">
                  <c:v>BPJ25</c:v>
                </c:pt>
                <c:pt idx="5">
                  <c:v>TX26</c:v>
                </c:pt>
                <c:pt idx="6">
                  <c:v>BPOC7</c:v>
                </c:pt>
                <c:pt idx="7">
                  <c:v>TZX26</c:v>
                </c:pt>
              </c:strCache>
            </c:strRef>
          </c:xVal>
          <c:yVal>
            <c:numRef>
              <c:f>'Tasa libre de riesgo'!$B$5:$B$12</c:f>
              <c:numCache>
                <c:formatCode>0.00%</c:formatCode>
                <c:ptCount val="8"/>
                <c:pt idx="0">
                  <c:v>0.26569999999999999</c:v>
                </c:pt>
                <c:pt idx="1">
                  <c:v>0.24740000000000001</c:v>
                </c:pt>
                <c:pt idx="2">
                  <c:v>0.17130000000000001</c:v>
                </c:pt>
                <c:pt idx="3">
                  <c:v>0.24160000000000001</c:v>
                </c:pt>
                <c:pt idx="4">
                  <c:v>8.3900000000000002E-2</c:v>
                </c:pt>
                <c:pt idx="5">
                  <c:v>3.7999999999999999E-2</c:v>
                </c:pt>
                <c:pt idx="6">
                  <c:v>0.17269999999999999</c:v>
                </c:pt>
                <c:pt idx="7">
                  <c:v>5.0799999999999998E-2</c:v>
                </c:pt>
              </c:numCache>
            </c:numRef>
          </c:yVal>
          <c:smooth val="0"/>
          <c:extLst>
            <c:ext xmlns:c16="http://schemas.microsoft.com/office/drawing/2014/chart" uri="{C3380CC4-5D6E-409C-BE32-E72D297353CC}">
              <c16:uniqueId val="{00000000-073D-42E7-AE5C-E57D02F32A02}"/>
            </c:ext>
          </c:extLst>
        </c:ser>
        <c:dLbls>
          <c:showLegendKey val="0"/>
          <c:showVal val="0"/>
          <c:showCatName val="0"/>
          <c:showSerName val="0"/>
          <c:showPercent val="0"/>
          <c:showBubbleSize val="0"/>
        </c:dLbls>
        <c:axId val="217634304"/>
        <c:axId val="217635840"/>
      </c:scatterChart>
      <c:valAx>
        <c:axId val="217634304"/>
        <c:scaling>
          <c:orientation val="minMax"/>
        </c:scaling>
        <c:delete val="0"/>
        <c:axPos val="b"/>
        <c:numFmt formatCode="General" sourceLinked="1"/>
        <c:majorTickMark val="out"/>
        <c:minorTickMark val="none"/>
        <c:tickLblPos val="nextTo"/>
        <c:crossAx val="217635840"/>
        <c:crosses val="autoZero"/>
        <c:crossBetween val="midCat"/>
      </c:valAx>
      <c:valAx>
        <c:axId val="217635840"/>
        <c:scaling>
          <c:orientation val="minMax"/>
        </c:scaling>
        <c:delete val="0"/>
        <c:axPos val="l"/>
        <c:majorGridlines/>
        <c:numFmt formatCode="0.00%" sourceLinked="1"/>
        <c:majorTickMark val="out"/>
        <c:minorTickMark val="none"/>
        <c:tickLblPos val="nextTo"/>
        <c:crossAx val="217634304"/>
        <c:crosses val="autoZero"/>
        <c:crossBetween val="midCat"/>
      </c:valAx>
    </c:plotArea>
    <c:plotVisOnly val="1"/>
    <c:dispBlanksAs val="gap"/>
    <c:showDLblsOverMax val="0"/>
  </c:chart>
  <c:printSettings>
    <c:headerFooter/>
    <c:pageMargins b="0.75000000000000855" l="0.70000000000000062" r="0.70000000000000062" t="0.75000000000000855"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Radio" firstButton="1" fmlaLink="$A$33" lockText="1" noThreeD="1"/>
</file>

<file path=xl/ctrlProps/ctrlProp2.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_rels/drawing3.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4.xml.rels><?xml version="1.0" encoding="UTF-8" standalone="yes"?>
<Relationships xmlns="http://schemas.openxmlformats.org/package/2006/relationships"><Relationship Id="rId1" Type="http://schemas.openxmlformats.org/officeDocument/2006/relationships/image" Target="../media/image27.png"/></Relationships>
</file>

<file path=xl/drawings/_rels/drawing6.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png"/></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png"/></Relationships>
</file>

<file path=xl/drawings/drawing1.xml><?xml version="1.0" encoding="utf-8"?>
<xdr:wsDr xmlns:xdr="http://schemas.openxmlformats.org/drawingml/2006/spreadsheetDrawing" xmlns:a="http://schemas.openxmlformats.org/drawingml/2006/main">
  <xdr:twoCellAnchor editAs="oneCell">
    <xdr:from>
      <xdr:col>19</xdr:col>
      <xdr:colOff>333375</xdr:colOff>
      <xdr:row>0</xdr:row>
      <xdr:rowOff>0</xdr:rowOff>
    </xdr:from>
    <xdr:to>
      <xdr:col>23</xdr:col>
      <xdr:colOff>295275</xdr:colOff>
      <xdr:row>5</xdr:row>
      <xdr:rowOff>238125</xdr:rowOff>
    </xdr:to>
    <xdr:pic>
      <xdr:nvPicPr>
        <xdr:cNvPr id="3" name="Picture 8"/>
        <xdr:cNvPicPr>
          <a:picLocks noChangeAspect="1" noChangeArrowheads="1"/>
        </xdr:cNvPicPr>
      </xdr:nvPicPr>
      <xdr:blipFill>
        <a:blip xmlns:r="http://schemas.openxmlformats.org/officeDocument/2006/relationships" r:embed="rId1"/>
        <a:srcRect/>
        <a:stretch>
          <a:fillRect/>
        </a:stretch>
      </xdr:blipFill>
      <xdr:spPr bwMode="auto">
        <a:xfrm>
          <a:off x="16725900" y="4591050"/>
          <a:ext cx="3524250" cy="1200150"/>
        </a:xfrm>
        <a:prstGeom prst="rect">
          <a:avLst/>
        </a:prstGeom>
        <a:noFill/>
        <a:ln w="1">
          <a:noFill/>
          <a:miter lim="800000"/>
          <a:headEnd/>
          <a:tailEnd type="none" w="med" len="med"/>
        </a:ln>
        <a:effectLst/>
      </xdr:spPr>
    </xdr:pic>
    <xdr:clientData/>
  </xdr:twoCellAnchor>
  <xdr:twoCellAnchor editAs="oneCell">
    <xdr:from>
      <xdr:col>27</xdr:col>
      <xdr:colOff>695324</xdr:colOff>
      <xdr:row>0</xdr:row>
      <xdr:rowOff>0</xdr:rowOff>
    </xdr:from>
    <xdr:to>
      <xdr:col>35</xdr:col>
      <xdr:colOff>533399</xdr:colOff>
      <xdr:row>14</xdr:row>
      <xdr:rowOff>85761</xdr:rowOff>
    </xdr:to>
    <xdr:pic>
      <xdr:nvPicPr>
        <xdr:cNvPr id="4" name="Picture 9"/>
        <xdr:cNvPicPr>
          <a:picLocks noChangeAspect="1" noChangeArrowheads="1"/>
        </xdr:cNvPicPr>
      </xdr:nvPicPr>
      <xdr:blipFill>
        <a:blip xmlns:r="http://schemas.openxmlformats.org/officeDocument/2006/relationships" r:embed="rId2"/>
        <a:srcRect/>
        <a:stretch>
          <a:fillRect/>
        </a:stretch>
      </xdr:blipFill>
      <xdr:spPr bwMode="auto">
        <a:xfrm>
          <a:off x="23183849" y="685800"/>
          <a:ext cx="5934075" cy="3162336"/>
        </a:xfrm>
        <a:prstGeom prst="rect">
          <a:avLst/>
        </a:prstGeom>
        <a:noFill/>
        <a:ln w="1">
          <a:noFill/>
          <a:miter lim="800000"/>
          <a:headEnd/>
          <a:tailEnd type="none" w="med" len="med"/>
        </a:ln>
        <a:effectLst/>
      </xdr:spPr>
    </xdr:pic>
    <xdr:clientData/>
  </xdr:twoCellAnchor>
  <xdr:twoCellAnchor editAs="oneCell">
    <xdr:from>
      <xdr:col>19</xdr:col>
      <xdr:colOff>171450</xdr:colOff>
      <xdr:row>0</xdr:row>
      <xdr:rowOff>0</xdr:rowOff>
    </xdr:from>
    <xdr:to>
      <xdr:col>26</xdr:col>
      <xdr:colOff>400050</xdr:colOff>
      <xdr:row>10</xdr:row>
      <xdr:rowOff>171450</xdr:rowOff>
    </xdr:to>
    <xdr:pic>
      <xdr:nvPicPr>
        <xdr:cNvPr id="5" name="Picture 10"/>
        <xdr:cNvPicPr>
          <a:picLocks noChangeAspect="1" noChangeArrowheads="1"/>
        </xdr:cNvPicPr>
      </xdr:nvPicPr>
      <xdr:blipFill>
        <a:blip xmlns:r="http://schemas.openxmlformats.org/officeDocument/2006/relationships" r:embed="rId3"/>
        <a:srcRect/>
        <a:stretch>
          <a:fillRect/>
        </a:stretch>
      </xdr:blipFill>
      <xdr:spPr bwMode="auto">
        <a:xfrm>
          <a:off x="16563975" y="638175"/>
          <a:ext cx="6076950" cy="2486025"/>
        </a:xfrm>
        <a:prstGeom prst="rect">
          <a:avLst/>
        </a:prstGeom>
        <a:noFill/>
        <a:ln w="1">
          <a:noFill/>
          <a:miter lim="800000"/>
          <a:headEnd/>
          <a:tailEnd type="none" w="med" len="med"/>
        </a:ln>
        <a:effectLst/>
      </xdr:spPr>
    </xdr:pic>
    <xdr:clientData/>
  </xdr:twoCellAnchor>
  <xdr:twoCellAnchor editAs="oneCell">
    <xdr:from>
      <xdr:col>24</xdr:col>
      <xdr:colOff>533400</xdr:colOff>
      <xdr:row>0</xdr:row>
      <xdr:rowOff>0</xdr:rowOff>
    </xdr:from>
    <xdr:to>
      <xdr:col>27</xdr:col>
      <xdr:colOff>256924</xdr:colOff>
      <xdr:row>6</xdr:row>
      <xdr:rowOff>66473</xdr:rowOff>
    </xdr:to>
    <xdr:pic>
      <xdr:nvPicPr>
        <xdr:cNvPr id="6" name="Imagen 1"/>
        <xdr:cNvPicPr>
          <a:picLocks noChangeAspect="1"/>
        </xdr:cNvPicPr>
      </xdr:nvPicPr>
      <xdr:blipFill>
        <a:blip xmlns:r="http://schemas.openxmlformats.org/officeDocument/2006/relationships" r:embed="rId4"/>
        <a:stretch>
          <a:fillRect/>
        </a:stretch>
      </xdr:blipFill>
      <xdr:spPr>
        <a:xfrm>
          <a:off x="20735925" y="4629150"/>
          <a:ext cx="2009524" cy="1619048"/>
        </a:xfrm>
        <a:prstGeom prst="rect">
          <a:avLst/>
        </a:prstGeom>
      </xdr:spPr>
    </xdr:pic>
    <xdr:clientData/>
  </xdr:twoCellAnchor>
  <xdr:twoCellAnchor editAs="oneCell">
    <xdr:from>
      <xdr:col>19</xdr:col>
      <xdr:colOff>295275</xdr:colOff>
      <xdr:row>0</xdr:row>
      <xdr:rowOff>0</xdr:rowOff>
    </xdr:from>
    <xdr:to>
      <xdr:col>22</xdr:col>
      <xdr:colOff>733020</xdr:colOff>
      <xdr:row>5</xdr:row>
      <xdr:rowOff>104642</xdr:rowOff>
    </xdr:to>
    <xdr:pic>
      <xdr:nvPicPr>
        <xdr:cNvPr id="7" name="Imagen 2"/>
        <xdr:cNvPicPr>
          <a:picLocks noChangeAspect="1"/>
        </xdr:cNvPicPr>
      </xdr:nvPicPr>
      <xdr:blipFill>
        <a:blip xmlns:r="http://schemas.openxmlformats.org/officeDocument/2006/relationships" r:embed="rId5"/>
        <a:stretch>
          <a:fillRect/>
        </a:stretch>
      </xdr:blipFill>
      <xdr:spPr>
        <a:xfrm>
          <a:off x="16687800" y="3143250"/>
          <a:ext cx="3238095" cy="1066667"/>
        </a:xfrm>
        <a:prstGeom prst="rect">
          <a:avLst/>
        </a:prstGeom>
      </xdr:spPr>
    </xdr:pic>
    <xdr:clientData/>
  </xdr:twoCellAnchor>
  <xdr:twoCellAnchor editAs="oneCell">
    <xdr:from>
      <xdr:col>27</xdr:col>
      <xdr:colOff>409575</xdr:colOff>
      <xdr:row>0</xdr:row>
      <xdr:rowOff>0</xdr:rowOff>
    </xdr:from>
    <xdr:to>
      <xdr:col>28</xdr:col>
      <xdr:colOff>542813</xdr:colOff>
      <xdr:row>1</xdr:row>
      <xdr:rowOff>95214</xdr:rowOff>
    </xdr:to>
    <xdr:pic>
      <xdr:nvPicPr>
        <xdr:cNvPr id="8" name="Imagen 3"/>
        <xdr:cNvPicPr>
          <a:picLocks noChangeAspect="1"/>
        </xdr:cNvPicPr>
      </xdr:nvPicPr>
      <xdr:blipFill>
        <a:blip xmlns:r="http://schemas.openxmlformats.org/officeDocument/2006/relationships" r:embed="rId6"/>
        <a:stretch>
          <a:fillRect/>
        </a:stretch>
      </xdr:blipFill>
      <xdr:spPr>
        <a:xfrm>
          <a:off x="22898100" y="5229225"/>
          <a:ext cx="895238" cy="285714"/>
        </a:xfrm>
        <a:prstGeom prst="rect">
          <a:avLst/>
        </a:prstGeom>
      </xdr:spPr>
    </xdr:pic>
    <xdr:clientData/>
  </xdr:twoCellAnchor>
  <xdr:twoCellAnchor editAs="oneCell">
    <xdr:from>
      <xdr:col>27</xdr:col>
      <xdr:colOff>323850</xdr:colOff>
      <xdr:row>0</xdr:row>
      <xdr:rowOff>0</xdr:rowOff>
    </xdr:from>
    <xdr:to>
      <xdr:col>29</xdr:col>
      <xdr:colOff>28421</xdr:colOff>
      <xdr:row>1</xdr:row>
      <xdr:rowOff>76167</xdr:rowOff>
    </xdr:to>
    <xdr:pic>
      <xdr:nvPicPr>
        <xdr:cNvPr id="9" name="Imagen 4"/>
        <xdr:cNvPicPr>
          <a:picLocks noChangeAspect="1"/>
        </xdr:cNvPicPr>
      </xdr:nvPicPr>
      <xdr:blipFill>
        <a:blip xmlns:r="http://schemas.openxmlformats.org/officeDocument/2006/relationships" r:embed="rId7"/>
        <a:stretch>
          <a:fillRect/>
        </a:stretch>
      </xdr:blipFill>
      <xdr:spPr>
        <a:xfrm>
          <a:off x="22812375" y="4752975"/>
          <a:ext cx="1228571" cy="266667"/>
        </a:xfrm>
        <a:prstGeom prst="rect">
          <a:avLst/>
        </a:prstGeom>
      </xdr:spPr>
    </xdr:pic>
    <xdr:clientData/>
  </xdr:twoCellAnchor>
  <xdr:twoCellAnchor editAs="oneCell">
    <xdr:from>
      <xdr:col>3</xdr:col>
      <xdr:colOff>314325</xdr:colOff>
      <xdr:row>249</xdr:row>
      <xdr:rowOff>19050</xdr:rowOff>
    </xdr:from>
    <xdr:to>
      <xdr:col>7</xdr:col>
      <xdr:colOff>942975</xdr:colOff>
      <xdr:row>279</xdr:row>
      <xdr:rowOff>171450</xdr:rowOff>
    </xdr:to>
    <xdr:pic>
      <xdr:nvPicPr>
        <xdr:cNvPr id="11" name="Imagen 10"/>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162550" y="590550"/>
          <a:ext cx="4295775" cy="5867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9525</xdr:rowOff>
    </xdr:from>
    <xdr:to>
      <xdr:col>6</xdr:col>
      <xdr:colOff>437258</xdr:colOff>
      <xdr:row>32</xdr:row>
      <xdr:rowOff>37501</xdr:rowOff>
    </xdr:to>
    <xdr:pic>
      <xdr:nvPicPr>
        <xdr:cNvPr id="12" name="Imagen 11"/>
        <xdr:cNvPicPr>
          <a:picLocks noChangeAspect="1"/>
        </xdr:cNvPicPr>
      </xdr:nvPicPr>
      <xdr:blipFill>
        <a:blip xmlns:r="http://schemas.openxmlformats.org/officeDocument/2006/relationships" r:embed="rId9"/>
        <a:stretch>
          <a:fillRect/>
        </a:stretch>
      </xdr:blipFill>
      <xdr:spPr>
        <a:xfrm>
          <a:off x="762000" y="30832425"/>
          <a:ext cx="7133333" cy="4790476"/>
        </a:xfrm>
        <a:prstGeom prst="rect">
          <a:avLst/>
        </a:prstGeom>
      </xdr:spPr>
    </xdr:pic>
    <xdr:clientData/>
  </xdr:twoCellAnchor>
  <xdr:twoCellAnchor editAs="oneCell">
    <xdr:from>
      <xdr:col>6</xdr:col>
      <xdr:colOff>733425</xdr:colOff>
      <xdr:row>8</xdr:row>
      <xdr:rowOff>9525</xdr:rowOff>
    </xdr:from>
    <xdr:to>
      <xdr:col>17</xdr:col>
      <xdr:colOff>856308</xdr:colOff>
      <xdr:row>30</xdr:row>
      <xdr:rowOff>180430</xdr:rowOff>
    </xdr:to>
    <xdr:pic>
      <xdr:nvPicPr>
        <xdr:cNvPr id="13" name="Imagen 12"/>
        <xdr:cNvPicPr>
          <a:picLocks noChangeAspect="1"/>
        </xdr:cNvPicPr>
      </xdr:nvPicPr>
      <xdr:blipFill>
        <a:blip xmlns:r="http://schemas.openxmlformats.org/officeDocument/2006/relationships" r:embed="rId10"/>
        <a:stretch>
          <a:fillRect/>
        </a:stretch>
      </xdr:blipFill>
      <xdr:spPr>
        <a:xfrm>
          <a:off x="8191500" y="31365825"/>
          <a:ext cx="7533333" cy="4361905"/>
        </a:xfrm>
        <a:prstGeom prst="rect">
          <a:avLst/>
        </a:prstGeom>
      </xdr:spPr>
    </xdr:pic>
    <xdr:clientData/>
  </xdr:twoCellAnchor>
  <xdr:twoCellAnchor editAs="oneCell">
    <xdr:from>
      <xdr:col>7</xdr:col>
      <xdr:colOff>523874</xdr:colOff>
      <xdr:row>35</xdr:row>
      <xdr:rowOff>114300</xdr:rowOff>
    </xdr:from>
    <xdr:to>
      <xdr:col>11</xdr:col>
      <xdr:colOff>268184</xdr:colOff>
      <xdr:row>52</xdr:row>
      <xdr:rowOff>133350</xdr:rowOff>
    </xdr:to>
    <xdr:pic>
      <xdr:nvPicPr>
        <xdr:cNvPr id="20" name="Imagen 19"/>
        <xdr:cNvPicPr>
          <a:picLocks noChangeAspect="1"/>
        </xdr:cNvPicPr>
      </xdr:nvPicPr>
      <xdr:blipFill>
        <a:blip xmlns:r="http://schemas.openxmlformats.org/officeDocument/2006/relationships" r:embed="rId11"/>
        <a:stretch>
          <a:fillRect/>
        </a:stretch>
      </xdr:blipFill>
      <xdr:spPr>
        <a:xfrm>
          <a:off x="7543799" y="36271200"/>
          <a:ext cx="2401785" cy="4200525"/>
        </a:xfrm>
        <a:prstGeom prst="rect">
          <a:avLst/>
        </a:prstGeom>
      </xdr:spPr>
    </xdr:pic>
    <xdr:clientData/>
  </xdr:twoCellAnchor>
  <xdr:twoCellAnchor editAs="oneCell">
    <xdr:from>
      <xdr:col>12</xdr:col>
      <xdr:colOff>361949</xdr:colOff>
      <xdr:row>35</xdr:row>
      <xdr:rowOff>85725</xdr:rowOff>
    </xdr:from>
    <xdr:to>
      <xdr:col>17</xdr:col>
      <xdr:colOff>124498</xdr:colOff>
      <xdr:row>52</xdr:row>
      <xdr:rowOff>38099</xdr:rowOff>
    </xdr:to>
    <xdr:pic>
      <xdr:nvPicPr>
        <xdr:cNvPr id="22" name="Imagen 21"/>
        <xdr:cNvPicPr>
          <a:picLocks noChangeAspect="1"/>
        </xdr:cNvPicPr>
      </xdr:nvPicPr>
      <xdr:blipFill rotWithShape="1">
        <a:blip xmlns:r="http://schemas.openxmlformats.org/officeDocument/2006/relationships" r:embed="rId12"/>
        <a:srcRect b="1219"/>
        <a:stretch/>
      </xdr:blipFill>
      <xdr:spPr>
        <a:xfrm>
          <a:off x="10096499" y="36242625"/>
          <a:ext cx="2915324" cy="4133849"/>
        </a:xfrm>
        <a:prstGeom prst="rect">
          <a:avLst/>
        </a:prstGeom>
      </xdr:spPr>
    </xdr:pic>
    <xdr:clientData/>
  </xdr:twoCellAnchor>
  <xdr:twoCellAnchor editAs="oneCell">
    <xdr:from>
      <xdr:col>17</xdr:col>
      <xdr:colOff>457200</xdr:colOff>
      <xdr:row>35</xdr:row>
      <xdr:rowOff>57150</xdr:rowOff>
    </xdr:from>
    <xdr:to>
      <xdr:col>19</xdr:col>
      <xdr:colOff>714025</xdr:colOff>
      <xdr:row>52</xdr:row>
      <xdr:rowOff>66151</xdr:rowOff>
    </xdr:to>
    <xdr:pic>
      <xdr:nvPicPr>
        <xdr:cNvPr id="23" name="Imagen 22"/>
        <xdr:cNvPicPr>
          <a:picLocks noChangeAspect="1"/>
        </xdr:cNvPicPr>
      </xdr:nvPicPr>
      <xdr:blipFill>
        <a:blip xmlns:r="http://schemas.openxmlformats.org/officeDocument/2006/relationships" r:embed="rId13"/>
        <a:stretch>
          <a:fillRect/>
        </a:stretch>
      </xdr:blipFill>
      <xdr:spPr>
        <a:xfrm>
          <a:off x="13239750" y="36214050"/>
          <a:ext cx="2800000" cy="4190476"/>
        </a:xfrm>
        <a:prstGeom prst="rect">
          <a:avLst/>
        </a:prstGeom>
      </xdr:spPr>
    </xdr:pic>
    <xdr:clientData/>
  </xdr:twoCellAnchor>
  <xdr:twoCellAnchor editAs="oneCell">
    <xdr:from>
      <xdr:col>17</xdr:col>
      <xdr:colOff>752475</xdr:colOff>
      <xdr:row>54</xdr:row>
      <xdr:rowOff>47625</xdr:rowOff>
    </xdr:from>
    <xdr:to>
      <xdr:col>19</xdr:col>
      <xdr:colOff>680720</xdr:colOff>
      <xdr:row>63</xdr:row>
      <xdr:rowOff>37756</xdr:rowOff>
    </xdr:to>
    <xdr:pic>
      <xdr:nvPicPr>
        <xdr:cNvPr id="24" name="Imagen 23"/>
        <xdr:cNvPicPr>
          <a:picLocks noChangeAspect="1"/>
        </xdr:cNvPicPr>
      </xdr:nvPicPr>
      <xdr:blipFill>
        <a:blip xmlns:r="http://schemas.openxmlformats.org/officeDocument/2006/relationships" r:embed="rId14"/>
        <a:stretch>
          <a:fillRect/>
        </a:stretch>
      </xdr:blipFill>
      <xdr:spPr>
        <a:xfrm>
          <a:off x="13535025" y="40767000"/>
          <a:ext cx="2471420" cy="1704631"/>
        </a:xfrm>
        <a:prstGeom prst="rect">
          <a:avLst/>
        </a:prstGeom>
      </xdr:spPr>
    </xdr:pic>
    <xdr:clientData/>
  </xdr:twoCellAnchor>
  <xdr:twoCellAnchor editAs="oneCell">
    <xdr:from>
      <xdr:col>13</xdr:col>
      <xdr:colOff>295276</xdr:colOff>
      <xdr:row>54</xdr:row>
      <xdr:rowOff>0</xdr:rowOff>
    </xdr:from>
    <xdr:to>
      <xdr:col>16</xdr:col>
      <xdr:colOff>390525</xdr:colOff>
      <xdr:row>63</xdr:row>
      <xdr:rowOff>24627</xdr:rowOff>
    </xdr:to>
    <xdr:pic>
      <xdr:nvPicPr>
        <xdr:cNvPr id="25" name="Imagen 24"/>
        <xdr:cNvPicPr>
          <a:picLocks noChangeAspect="1"/>
        </xdr:cNvPicPr>
      </xdr:nvPicPr>
      <xdr:blipFill>
        <a:blip xmlns:r="http://schemas.openxmlformats.org/officeDocument/2006/relationships" r:embed="rId15"/>
        <a:stretch>
          <a:fillRect/>
        </a:stretch>
      </xdr:blipFill>
      <xdr:spPr>
        <a:xfrm>
          <a:off x="10572751" y="40719375"/>
          <a:ext cx="1943099" cy="1739127"/>
        </a:xfrm>
        <a:prstGeom prst="rect">
          <a:avLst/>
        </a:prstGeom>
      </xdr:spPr>
    </xdr:pic>
    <xdr:clientData/>
  </xdr:twoCellAnchor>
  <xdr:twoCellAnchor editAs="oneCell">
    <xdr:from>
      <xdr:col>8</xdr:col>
      <xdr:colOff>361950</xdr:colOff>
      <xdr:row>54</xdr:row>
      <xdr:rowOff>1</xdr:rowOff>
    </xdr:from>
    <xdr:to>
      <xdr:col>11</xdr:col>
      <xdr:colOff>161925</xdr:colOff>
      <xdr:row>62</xdr:row>
      <xdr:rowOff>12585</xdr:rowOff>
    </xdr:to>
    <xdr:pic>
      <xdr:nvPicPr>
        <xdr:cNvPr id="26" name="Imagen 25"/>
        <xdr:cNvPicPr>
          <a:picLocks noChangeAspect="1"/>
        </xdr:cNvPicPr>
      </xdr:nvPicPr>
      <xdr:blipFill>
        <a:blip xmlns:r="http://schemas.openxmlformats.org/officeDocument/2006/relationships" r:embed="rId16"/>
        <a:stretch>
          <a:fillRect/>
        </a:stretch>
      </xdr:blipFill>
      <xdr:spPr>
        <a:xfrm>
          <a:off x="7924800" y="40719376"/>
          <a:ext cx="1495425" cy="1536584"/>
        </a:xfrm>
        <a:prstGeom prst="rect">
          <a:avLst/>
        </a:prstGeom>
      </xdr:spPr>
    </xdr:pic>
    <xdr:clientData/>
  </xdr:twoCellAnchor>
  <xdr:twoCellAnchor editAs="oneCell">
    <xdr:from>
      <xdr:col>6</xdr:col>
      <xdr:colOff>561974</xdr:colOff>
      <xdr:row>68</xdr:row>
      <xdr:rowOff>47624</xdr:rowOff>
    </xdr:from>
    <xdr:to>
      <xdr:col>11</xdr:col>
      <xdr:colOff>133349</xdr:colOff>
      <xdr:row>73</xdr:row>
      <xdr:rowOff>102264</xdr:rowOff>
    </xdr:to>
    <xdr:pic>
      <xdr:nvPicPr>
        <xdr:cNvPr id="27" name="Imagen 26"/>
        <xdr:cNvPicPr>
          <a:picLocks noChangeAspect="1"/>
        </xdr:cNvPicPr>
      </xdr:nvPicPr>
      <xdr:blipFill>
        <a:blip xmlns:r="http://schemas.openxmlformats.org/officeDocument/2006/relationships" r:embed="rId17"/>
        <a:stretch>
          <a:fillRect/>
        </a:stretch>
      </xdr:blipFill>
      <xdr:spPr>
        <a:xfrm>
          <a:off x="8020049" y="43433999"/>
          <a:ext cx="3286125" cy="2940715"/>
        </a:xfrm>
        <a:prstGeom prst="rect">
          <a:avLst/>
        </a:prstGeom>
      </xdr:spPr>
    </xdr:pic>
    <xdr:clientData/>
  </xdr:twoCellAnchor>
  <xdr:twoCellAnchor editAs="oneCell">
    <xdr:from>
      <xdr:col>9</xdr:col>
      <xdr:colOff>9525</xdr:colOff>
      <xdr:row>187</xdr:row>
      <xdr:rowOff>809625</xdr:rowOff>
    </xdr:from>
    <xdr:to>
      <xdr:col>20</xdr:col>
      <xdr:colOff>303672</xdr:colOff>
      <xdr:row>200</xdr:row>
      <xdr:rowOff>195313</xdr:rowOff>
    </xdr:to>
    <xdr:pic>
      <xdr:nvPicPr>
        <xdr:cNvPr id="32" name="Imagen 31"/>
        <xdr:cNvPicPr>
          <a:picLocks noChangeAspect="1"/>
        </xdr:cNvPicPr>
      </xdr:nvPicPr>
      <xdr:blipFill>
        <a:blip xmlns:r="http://schemas.openxmlformats.org/officeDocument/2006/relationships" r:embed="rId18"/>
        <a:stretch>
          <a:fillRect/>
        </a:stretch>
      </xdr:blipFill>
      <xdr:spPr>
        <a:xfrm>
          <a:off x="10029825" y="78476475"/>
          <a:ext cx="8961897" cy="2786113"/>
        </a:xfrm>
        <a:prstGeom prst="rect">
          <a:avLst/>
        </a:prstGeom>
      </xdr:spPr>
    </xdr:pic>
    <xdr:clientData/>
  </xdr:twoCellAnchor>
  <xdr:twoCellAnchor editAs="oneCell">
    <xdr:from>
      <xdr:col>9</xdr:col>
      <xdr:colOff>9525</xdr:colOff>
      <xdr:row>208</xdr:row>
      <xdr:rowOff>628650</xdr:rowOff>
    </xdr:from>
    <xdr:to>
      <xdr:col>20</xdr:col>
      <xdr:colOff>303672</xdr:colOff>
      <xdr:row>222</xdr:row>
      <xdr:rowOff>14338</xdr:rowOff>
    </xdr:to>
    <xdr:pic>
      <xdr:nvPicPr>
        <xdr:cNvPr id="2" name="Imagen 1"/>
        <xdr:cNvPicPr>
          <a:picLocks noChangeAspect="1"/>
        </xdr:cNvPicPr>
      </xdr:nvPicPr>
      <xdr:blipFill>
        <a:blip xmlns:r="http://schemas.openxmlformats.org/officeDocument/2006/relationships" r:embed="rId19"/>
        <a:stretch>
          <a:fillRect/>
        </a:stretch>
      </xdr:blipFill>
      <xdr:spPr>
        <a:xfrm>
          <a:off x="10029825" y="83248500"/>
          <a:ext cx="8961897" cy="2786113"/>
        </a:xfrm>
        <a:prstGeom prst="rect">
          <a:avLst/>
        </a:prstGeom>
      </xdr:spPr>
    </xdr:pic>
    <xdr:clientData/>
  </xdr:twoCellAnchor>
  <xdr:twoCellAnchor editAs="oneCell">
    <xdr:from>
      <xdr:col>9</xdr:col>
      <xdr:colOff>0</xdr:colOff>
      <xdr:row>229</xdr:row>
      <xdr:rowOff>609600</xdr:rowOff>
    </xdr:from>
    <xdr:to>
      <xdr:col>20</xdr:col>
      <xdr:colOff>294147</xdr:colOff>
      <xdr:row>242</xdr:row>
      <xdr:rowOff>195313</xdr:rowOff>
    </xdr:to>
    <xdr:pic>
      <xdr:nvPicPr>
        <xdr:cNvPr id="10" name="Imagen 9"/>
        <xdr:cNvPicPr>
          <a:picLocks noChangeAspect="1"/>
        </xdr:cNvPicPr>
      </xdr:nvPicPr>
      <xdr:blipFill>
        <a:blip xmlns:r="http://schemas.openxmlformats.org/officeDocument/2006/relationships" r:embed="rId20"/>
        <a:stretch>
          <a:fillRect/>
        </a:stretch>
      </xdr:blipFill>
      <xdr:spPr>
        <a:xfrm>
          <a:off x="10020300" y="81219675"/>
          <a:ext cx="8961897" cy="27861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228600</xdr:colOff>
      <xdr:row>6</xdr:row>
      <xdr:rowOff>66676</xdr:rowOff>
    </xdr:from>
    <xdr:to>
      <xdr:col>11</xdr:col>
      <xdr:colOff>247650</xdr:colOff>
      <xdr:row>14</xdr:row>
      <xdr:rowOff>123826</xdr:rowOff>
    </xdr:to>
    <xdr:graphicFrame macro="">
      <xdr:nvGraphicFramePr>
        <xdr:cNvPr id="2"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228600</xdr:colOff>
      <xdr:row>25</xdr:row>
      <xdr:rowOff>66676</xdr:rowOff>
    </xdr:from>
    <xdr:to>
      <xdr:col>11</xdr:col>
      <xdr:colOff>247650</xdr:colOff>
      <xdr:row>33</xdr:row>
      <xdr:rowOff>123826</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228600</xdr:colOff>
      <xdr:row>44</xdr:row>
      <xdr:rowOff>66676</xdr:rowOff>
    </xdr:from>
    <xdr:to>
      <xdr:col>11</xdr:col>
      <xdr:colOff>247650</xdr:colOff>
      <xdr:row>52</xdr:row>
      <xdr:rowOff>123826</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12</xdr:col>
      <xdr:colOff>19050</xdr:colOff>
      <xdr:row>44</xdr:row>
      <xdr:rowOff>19050</xdr:rowOff>
    </xdr:from>
    <xdr:to>
      <xdr:col>18</xdr:col>
      <xdr:colOff>599338</xdr:colOff>
      <xdr:row>52</xdr:row>
      <xdr:rowOff>142669</xdr:rowOff>
    </xdr:to>
    <xdr:pic>
      <xdr:nvPicPr>
        <xdr:cNvPr id="6" name="Imagen 5"/>
        <xdr:cNvPicPr>
          <a:picLocks noChangeAspect="1"/>
        </xdr:cNvPicPr>
      </xdr:nvPicPr>
      <xdr:blipFill>
        <a:blip xmlns:r="http://schemas.openxmlformats.org/officeDocument/2006/relationships" r:embed="rId4"/>
        <a:stretch>
          <a:fillRect/>
        </a:stretch>
      </xdr:blipFill>
      <xdr:spPr>
        <a:xfrm>
          <a:off x="12296775" y="8420100"/>
          <a:ext cx="5895238" cy="1647619"/>
        </a:xfrm>
        <a:prstGeom prst="rect">
          <a:avLst/>
        </a:prstGeom>
      </xdr:spPr>
    </xdr:pic>
    <xdr:clientData/>
  </xdr:twoCellAnchor>
  <xdr:twoCellAnchor editAs="oneCell">
    <xdr:from>
      <xdr:col>11</xdr:col>
      <xdr:colOff>876300</xdr:colOff>
      <xdr:row>6</xdr:row>
      <xdr:rowOff>19050</xdr:rowOff>
    </xdr:from>
    <xdr:to>
      <xdr:col>19</xdr:col>
      <xdr:colOff>208748</xdr:colOff>
      <xdr:row>13</xdr:row>
      <xdr:rowOff>66501</xdr:rowOff>
    </xdr:to>
    <xdr:pic>
      <xdr:nvPicPr>
        <xdr:cNvPr id="8" name="Imagen 7"/>
        <xdr:cNvPicPr>
          <a:picLocks noChangeAspect="1"/>
        </xdr:cNvPicPr>
      </xdr:nvPicPr>
      <xdr:blipFill>
        <a:blip xmlns:r="http://schemas.openxmlformats.org/officeDocument/2006/relationships" r:embed="rId5"/>
        <a:stretch>
          <a:fillRect/>
        </a:stretch>
      </xdr:blipFill>
      <xdr:spPr>
        <a:xfrm>
          <a:off x="12211050" y="1162050"/>
          <a:ext cx="6419048" cy="1390476"/>
        </a:xfrm>
        <a:prstGeom prst="rect">
          <a:avLst/>
        </a:prstGeom>
      </xdr:spPr>
    </xdr:pic>
    <xdr:clientData/>
  </xdr:twoCellAnchor>
  <xdr:twoCellAnchor editAs="oneCell">
    <xdr:from>
      <xdr:col>11</xdr:col>
      <xdr:colOff>876300</xdr:colOff>
      <xdr:row>26</xdr:row>
      <xdr:rowOff>47625</xdr:rowOff>
    </xdr:from>
    <xdr:to>
      <xdr:col>19</xdr:col>
      <xdr:colOff>342081</xdr:colOff>
      <xdr:row>32</xdr:row>
      <xdr:rowOff>85577</xdr:rowOff>
    </xdr:to>
    <xdr:pic>
      <xdr:nvPicPr>
        <xdr:cNvPr id="9" name="Imagen 8"/>
        <xdr:cNvPicPr>
          <a:picLocks noChangeAspect="1"/>
        </xdr:cNvPicPr>
      </xdr:nvPicPr>
      <xdr:blipFill>
        <a:blip xmlns:r="http://schemas.openxmlformats.org/officeDocument/2006/relationships" r:embed="rId6"/>
        <a:stretch>
          <a:fillRect/>
        </a:stretch>
      </xdr:blipFill>
      <xdr:spPr>
        <a:xfrm>
          <a:off x="12211050" y="5010150"/>
          <a:ext cx="6552381" cy="1180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0</xdr:colOff>
      <xdr:row>25</xdr:row>
      <xdr:rowOff>0</xdr:rowOff>
    </xdr:from>
    <xdr:to>
      <xdr:col>15</xdr:col>
      <xdr:colOff>628095</xdr:colOff>
      <xdr:row>40</xdr:row>
      <xdr:rowOff>171071</xdr:rowOff>
    </xdr:to>
    <xdr:pic>
      <xdr:nvPicPr>
        <xdr:cNvPr id="2" name="Imagen 1"/>
        <xdr:cNvPicPr>
          <a:picLocks noChangeAspect="1"/>
        </xdr:cNvPicPr>
      </xdr:nvPicPr>
      <xdr:blipFill>
        <a:blip xmlns:r="http://schemas.openxmlformats.org/officeDocument/2006/relationships" r:embed="rId1"/>
        <a:stretch>
          <a:fillRect/>
        </a:stretch>
      </xdr:blipFill>
      <xdr:spPr>
        <a:xfrm>
          <a:off x="7888941" y="4762500"/>
          <a:ext cx="4438095" cy="3028571"/>
        </a:xfrm>
        <a:prstGeom prst="rect">
          <a:avLst/>
        </a:prstGeom>
      </xdr:spPr>
    </xdr:pic>
    <xdr:clientData/>
  </xdr:twoCellAnchor>
  <xdr:twoCellAnchor editAs="oneCell">
    <xdr:from>
      <xdr:col>10</xdr:col>
      <xdr:colOff>0</xdr:colOff>
      <xdr:row>44</xdr:row>
      <xdr:rowOff>0</xdr:rowOff>
    </xdr:from>
    <xdr:to>
      <xdr:col>15</xdr:col>
      <xdr:colOff>647143</xdr:colOff>
      <xdr:row>60</xdr:row>
      <xdr:rowOff>132952</xdr:rowOff>
    </xdr:to>
    <xdr:pic>
      <xdr:nvPicPr>
        <xdr:cNvPr id="3" name="Imagen 2"/>
        <xdr:cNvPicPr>
          <a:picLocks noChangeAspect="1"/>
        </xdr:cNvPicPr>
      </xdr:nvPicPr>
      <xdr:blipFill>
        <a:blip xmlns:r="http://schemas.openxmlformats.org/officeDocument/2006/relationships" r:embed="rId2"/>
        <a:stretch>
          <a:fillRect/>
        </a:stretch>
      </xdr:blipFill>
      <xdr:spPr>
        <a:xfrm>
          <a:off x="7888941" y="8382000"/>
          <a:ext cx="4457143" cy="3180952"/>
        </a:xfrm>
        <a:prstGeom prst="rect">
          <a:avLst/>
        </a:prstGeom>
      </xdr:spPr>
    </xdr:pic>
    <xdr:clientData/>
  </xdr:twoCellAnchor>
  <xdr:twoCellAnchor editAs="oneCell">
    <xdr:from>
      <xdr:col>0</xdr:col>
      <xdr:colOff>504264</xdr:colOff>
      <xdr:row>25</xdr:row>
      <xdr:rowOff>33617</xdr:rowOff>
    </xdr:from>
    <xdr:to>
      <xdr:col>8</xdr:col>
      <xdr:colOff>644085</xdr:colOff>
      <xdr:row>45</xdr:row>
      <xdr:rowOff>33141</xdr:rowOff>
    </xdr:to>
    <xdr:pic>
      <xdr:nvPicPr>
        <xdr:cNvPr id="4" name="Imagen 3"/>
        <xdr:cNvPicPr>
          <a:picLocks noChangeAspect="1"/>
        </xdr:cNvPicPr>
      </xdr:nvPicPr>
      <xdr:blipFill>
        <a:blip xmlns:r="http://schemas.openxmlformats.org/officeDocument/2006/relationships" r:embed="rId3"/>
        <a:stretch>
          <a:fillRect/>
        </a:stretch>
      </xdr:blipFill>
      <xdr:spPr>
        <a:xfrm>
          <a:off x="504264" y="4796117"/>
          <a:ext cx="6504762" cy="38095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314325</xdr:colOff>
      <xdr:row>17</xdr:row>
      <xdr:rowOff>104775</xdr:rowOff>
    </xdr:from>
    <xdr:to>
      <xdr:col>11</xdr:col>
      <xdr:colOff>1504706</xdr:colOff>
      <xdr:row>27</xdr:row>
      <xdr:rowOff>56913</xdr:rowOff>
    </xdr:to>
    <xdr:pic>
      <xdr:nvPicPr>
        <xdr:cNvPr id="2" name="Imagen 1"/>
        <xdr:cNvPicPr>
          <a:picLocks noChangeAspect="1"/>
        </xdr:cNvPicPr>
      </xdr:nvPicPr>
      <xdr:blipFill>
        <a:blip xmlns:r="http://schemas.openxmlformats.org/officeDocument/2006/relationships" r:embed="rId1"/>
        <a:stretch>
          <a:fillRect/>
        </a:stretch>
      </xdr:blipFill>
      <xdr:spPr>
        <a:xfrm>
          <a:off x="7600950" y="3371850"/>
          <a:ext cx="1952381" cy="18952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304800</xdr:colOff>
          <xdr:row>32</xdr:row>
          <xdr:rowOff>133350</xdr:rowOff>
        </xdr:from>
        <xdr:to>
          <xdr:col>1</xdr:col>
          <xdr:colOff>314325</xdr:colOff>
          <xdr:row>34</xdr:row>
          <xdr:rowOff>9525</xdr:rowOff>
        </xdr:to>
        <xdr:sp macro="" textlink="">
          <xdr:nvSpPr>
            <xdr:cNvPr id="9217" name="Option Button 1" hidden="1">
              <a:extLst>
                <a:ext uri="{63B3BB69-23CF-44E3-9099-C40C66FF867C}">
                  <a14:compatExt spid="_x0000_s92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Cálculo sin Inflación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752475</xdr:colOff>
          <xdr:row>32</xdr:row>
          <xdr:rowOff>142875</xdr:rowOff>
        </xdr:from>
        <xdr:to>
          <xdr:col>3</xdr:col>
          <xdr:colOff>95250</xdr:colOff>
          <xdr:row>34</xdr:row>
          <xdr:rowOff>9525</xdr:rowOff>
        </xdr:to>
        <xdr:sp macro="" textlink="">
          <xdr:nvSpPr>
            <xdr:cNvPr id="9218" name="Option Button 2" hidden="1">
              <a:extLst>
                <a:ext uri="{63B3BB69-23CF-44E3-9099-C40C66FF867C}">
                  <a14:compatExt spid="_x0000_s92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Cálculo con Inflación</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5</xdr:col>
      <xdr:colOff>198438</xdr:colOff>
      <xdr:row>0</xdr:row>
      <xdr:rowOff>0</xdr:rowOff>
    </xdr:from>
    <xdr:to>
      <xdr:col>8</xdr:col>
      <xdr:colOff>654845</xdr:colOff>
      <xdr:row>14</xdr:row>
      <xdr:rowOff>183408</xdr:rowOff>
    </xdr:to>
    <xdr:pic>
      <xdr:nvPicPr>
        <xdr:cNvPr id="2" name="Imagen 1"/>
        <xdr:cNvPicPr>
          <a:picLocks noChangeAspect="1"/>
        </xdr:cNvPicPr>
      </xdr:nvPicPr>
      <xdr:blipFill>
        <a:blip xmlns:r="http://schemas.openxmlformats.org/officeDocument/2006/relationships" r:embed="rId1"/>
        <a:stretch>
          <a:fillRect/>
        </a:stretch>
      </xdr:blipFill>
      <xdr:spPr>
        <a:xfrm>
          <a:off x="5457032" y="0"/>
          <a:ext cx="2956719" cy="2951611"/>
        </a:xfrm>
        <a:prstGeom prst="rect">
          <a:avLst/>
        </a:prstGeom>
      </xdr:spPr>
    </xdr:pic>
    <xdr:clientData/>
  </xdr:twoCellAnchor>
  <xdr:twoCellAnchor editAs="oneCell">
    <xdr:from>
      <xdr:col>9</xdr:col>
      <xdr:colOff>49611</xdr:colOff>
      <xdr:row>0</xdr:row>
      <xdr:rowOff>178594</xdr:rowOff>
    </xdr:from>
    <xdr:to>
      <xdr:col>15</xdr:col>
      <xdr:colOff>426754</xdr:colOff>
      <xdr:row>14</xdr:row>
      <xdr:rowOff>77058</xdr:rowOff>
    </xdr:to>
    <xdr:pic>
      <xdr:nvPicPr>
        <xdr:cNvPr id="3" name="Imagen 2"/>
        <xdr:cNvPicPr>
          <a:picLocks noChangeAspect="1"/>
        </xdr:cNvPicPr>
      </xdr:nvPicPr>
      <xdr:blipFill>
        <a:blip xmlns:r="http://schemas.openxmlformats.org/officeDocument/2006/relationships" r:embed="rId2"/>
        <a:stretch>
          <a:fillRect/>
        </a:stretch>
      </xdr:blipFill>
      <xdr:spPr>
        <a:xfrm>
          <a:off x="8522892" y="178594"/>
          <a:ext cx="5457143" cy="26666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761999</xdr:colOff>
      <xdr:row>3</xdr:row>
      <xdr:rowOff>190499</xdr:rowOff>
    </xdr:from>
    <xdr:to>
      <xdr:col>11</xdr:col>
      <xdr:colOff>752474</xdr:colOff>
      <xdr:row>17</xdr:row>
      <xdr:rowOff>9525</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219075</xdr:colOff>
      <xdr:row>3</xdr:row>
      <xdr:rowOff>9525</xdr:rowOff>
    </xdr:from>
    <xdr:to>
      <xdr:col>7</xdr:col>
      <xdr:colOff>723900</xdr:colOff>
      <xdr:row>12</xdr:row>
      <xdr:rowOff>0</xdr:rowOff>
    </xdr:to>
    <xdr:graphicFrame macro="">
      <xdr:nvGraphicFramePr>
        <xdr:cNvPr id="2" name="4 Gráfico">
          <a:extLst>
            <a:ext uri="{FF2B5EF4-FFF2-40B4-BE49-F238E27FC236}">
              <a16:creationId xmlns:a16="http://schemas.microsoft.com/office/drawing/2014/main" id="{00000000-0008-0000-1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15</xdr:row>
      <xdr:rowOff>142875</xdr:rowOff>
    </xdr:from>
    <xdr:to>
      <xdr:col>8</xdr:col>
      <xdr:colOff>364739</xdr:colOff>
      <xdr:row>33</xdr:row>
      <xdr:rowOff>57150</xdr:rowOff>
    </xdr:to>
    <xdr:pic>
      <xdr:nvPicPr>
        <xdr:cNvPr id="3" name="Imagen 2"/>
        <xdr:cNvPicPr>
          <a:picLocks noChangeAspect="1"/>
        </xdr:cNvPicPr>
      </xdr:nvPicPr>
      <xdr:blipFill>
        <a:blip xmlns:r="http://schemas.openxmlformats.org/officeDocument/2006/relationships" r:embed="rId2"/>
        <a:stretch>
          <a:fillRect/>
        </a:stretch>
      </xdr:blipFill>
      <xdr:spPr>
        <a:xfrm>
          <a:off x="0" y="3000375"/>
          <a:ext cx="6460739" cy="33432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422275</xdr:colOff>
      <xdr:row>0</xdr:row>
      <xdr:rowOff>114300</xdr:rowOff>
    </xdr:from>
    <xdr:to>
      <xdr:col>15</xdr:col>
      <xdr:colOff>250825</xdr:colOff>
      <xdr:row>13</xdr:row>
      <xdr:rowOff>88900</xdr:rowOff>
    </xdr:to>
    <xdr:pic>
      <xdr:nvPicPr>
        <xdr:cNvPr id="17410" name="Picture 2">
          <a:extLst>
            <a:ext uri="{FF2B5EF4-FFF2-40B4-BE49-F238E27FC236}">
              <a16:creationId xmlns:a16="http://schemas.microsoft.com/office/drawing/2014/main" id="{00000000-0008-0000-1800-0000024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327775" y="114300"/>
          <a:ext cx="6432550" cy="2609850"/>
        </a:xfrm>
        <a:prstGeom prst="rect">
          <a:avLst/>
        </a:prstGeom>
        <a:noFill/>
        <a:ln w="1">
          <a:noFill/>
          <a:miter lim="800000"/>
          <a:headEnd/>
          <a:tailEnd type="none" w="med" len="med"/>
        </a:ln>
        <a:effectLst/>
      </xdr:spPr>
    </xdr:pic>
    <xdr:clientData/>
  </xdr:twoCellAnchor>
  <xdr:twoCellAnchor editAs="oneCell">
    <xdr:from>
      <xdr:col>7</xdr:col>
      <xdr:colOff>517525</xdr:colOff>
      <xdr:row>13</xdr:row>
      <xdr:rowOff>133350</xdr:rowOff>
    </xdr:from>
    <xdr:to>
      <xdr:col>15</xdr:col>
      <xdr:colOff>250825</xdr:colOff>
      <xdr:row>22</xdr:row>
      <xdr:rowOff>95250</xdr:rowOff>
    </xdr:to>
    <xdr:pic>
      <xdr:nvPicPr>
        <xdr:cNvPr id="17411" name="Picture 3">
          <a:extLst>
            <a:ext uri="{FF2B5EF4-FFF2-40B4-BE49-F238E27FC236}">
              <a16:creationId xmlns:a16="http://schemas.microsoft.com/office/drawing/2014/main" id="{00000000-0008-0000-1800-00000344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46775" y="2724150"/>
          <a:ext cx="5829300" cy="1724025"/>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Downloads/Fotovoltaico%20Autoabastecimiento%20Base%20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gos/Downloads/Grupo3-TP-Final-correcci&#243;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User/AppData/Local/Temp/Rar$DIa0.050/Proyecto%20final%20(ris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Cliente"/>
      <sheetName val="Cálculo"/>
      <sheetName val="Tilt y temperatura"/>
      <sheetName val="Paneles"/>
      <sheetName val="Baterias"/>
      <sheetName val="Regulador"/>
      <sheetName val="Inversor"/>
      <sheetName val="Datos NASA"/>
    </sheetNames>
    <sheetDataSet>
      <sheetData sheetId="0" refreshError="1"/>
      <sheetData sheetId="1">
        <row r="5">
          <cell r="C5" t="str">
            <v>Buenos Aires (CABA)</v>
          </cell>
        </row>
      </sheetData>
      <sheetData sheetId="2"/>
      <sheetData sheetId="3" refreshError="1"/>
      <sheetData sheetId="4" refreshError="1"/>
      <sheetData sheetId="5" refreshError="1"/>
      <sheetData sheetId="6" refreshError="1"/>
      <sheetData sheetId="7">
        <row r="26">
          <cell r="A26" t="str">
            <v>Buenos Aires (CABA)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nversión"/>
      <sheetName val="Mercado"/>
      <sheetName val="Producción y CD"/>
      <sheetName val="MO"/>
      <sheetName val="Capital de Trabajo"/>
      <sheetName val="EE"/>
      <sheetName val="Agua"/>
      <sheetName val="Gastos"/>
      <sheetName val="IVA"/>
      <sheetName val="Financiamiento"/>
      <sheetName val="Resultados"/>
      <sheetName val="Flujo Fondos"/>
      <sheetName val="Beta"/>
      <sheetName val="Sensibilizacion"/>
      <sheetName val="MODELO MACROECONÓMICO"/>
      <sheetName val="EVIEW"/>
    </sheetNames>
    <sheetDataSet>
      <sheetData sheetId="0">
        <row r="42">
          <cell r="D42" t="str">
            <v xml:space="preserve">TarifaTSP - AT </v>
          </cell>
        </row>
        <row r="54">
          <cell r="A54" t="str">
            <v>Aire acondicionado</v>
          </cell>
        </row>
        <row r="55">
          <cell r="A55" t="str">
            <v>Iluminación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BI"/>
      <sheetName val="modelo definitivo"/>
      <sheetName val="Datos radiación NASA"/>
      <sheetName val="Kits y generación"/>
      <sheetName val="Proyeccion ventas"/>
      <sheetName val="Cronograma cuadrillas"/>
      <sheetName val="MO"/>
      <sheetName val="Costeo instalación"/>
      <sheetName val="Datos de Ventas"/>
      <sheetName val="Ventas y costos directos"/>
      <sheetName val="rsklibSimData"/>
      <sheetName val="Inversiones y depreciaciones"/>
      <sheetName val="Financiación"/>
      <sheetName val="Gs Adm, Vtas y Com"/>
      <sheetName val="Cap Trab"/>
      <sheetName val="EE"/>
      <sheetName val="IVA"/>
      <sheetName val="Cuadro de Resultados"/>
      <sheetName val="CB_DATA_"/>
      <sheetName val="RiskSerializationData"/>
      <sheetName val="Cash flow"/>
      <sheetName val="CAPM"/>
      <sheetName val="sensilizacion"/>
      <sheetName val="tasa libre de riesgo"/>
      <sheetName val="Merval"/>
    </sheetNames>
    <sheetDataSet>
      <sheetData sheetId="0"/>
      <sheetData sheetId="1"/>
      <sheetData sheetId="2"/>
      <sheetData sheetId="3"/>
      <sheetData sheetId="4"/>
      <sheetData sheetId="5"/>
      <sheetData sheetId="6"/>
      <sheetData sheetId="7"/>
      <sheetData sheetId="8"/>
      <sheetData sheetId="9">
        <row r="7">
          <cell r="B7">
            <v>811915485.28966618</v>
          </cell>
          <cell r="H7">
            <v>1227372060.1476092</v>
          </cell>
        </row>
        <row r="24">
          <cell r="B24">
            <v>420305579.30310118</v>
          </cell>
        </row>
      </sheetData>
      <sheetData sheetId="10"/>
      <sheetData sheetId="11"/>
      <sheetData sheetId="12"/>
      <sheetData sheetId="13">
        <row r="27">
          <cell r="B27">
            <v>2613000</v>
          </cell>
        </row>
      </sheetData>
      <sheetData sheetId="14"/>
      <sheetData sheetId="15"/>
      <sheetData sheetId="16"/>
      <sheetData sheetId="17"/>
      <sheetData sheetId="18"/>
      <sheetData sheetId="19"/>
      <sheetData sheetId="20">
        <row r="51">
          <cell r="B51">
            <v>1.1869322713774764</v>
          </cell>
        </row>
        <row r="53">
          <cell r="B53">
            <v>19927612.160899118</v>
          </cell>
        </row>
      </sheetData>
      <sheetData sheetId="21"/>
      <sheetData sheetId="22"/>
      <sheetData sheetId="23"/>
      <sheetData sheetId="2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Average@00" TargetMode="External"/><Relationship Id="rId1" Type="http://schemas.openxmlformats.org/officeDocument/2006/relationships/hyperlink" Target="mailto:Average@00"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3" Type="http://schemas.openxmlformats.org/officeDocument/2006/relationships/hyperlink" Target="https://drive.google.com/file/d/1-kW3mjkKwMNEfZ1vmmS8vp_YD1J_P6Zm/view?usp=sharing" TargetMode="External"/><Relationship Id="rId7" Type="http://schemas.openxmlformats.org/officeDocument/2006/relationships/drawing" Target="../drawings/drawing1.xml"/><Relationship Id="rId2" Type="http://schemas.openxmlformats.org/officeDocument/2006/relationships/hyperlink" Target="https://drive.google.com/file/d/1ziuqTRDNbtNbI1j725jyxPSsDwlYkk1d/view?usp=sharing" TargetMode="External"/><Relationship Id="rId1" Type="http://schemas.openxmlformats.org/officeDocument/2006/relationships/hyperlink" Target="https://drive.google.com/file/d/1zb8nkjA3i0MpkJfOJPDDNbIZz5d20hU5/view?usp=drive_link" TargetMode="External"/><Relationship Id="rId6" Type="http://schemas.openxmlformats.org/officeDocument/2006/relationships/printerSettings" Target="../printerSettings/printerSettings2.bin"/><Relationship Id="rId5" Type="http://schemas.openxmlformats.org/officeDocument/2006/relationships/hyperlink" Target="https://drive.google.com/file/d/1dBk-u4-Hn_fIr1gGo8zz40DFXeA9RXr2/view?usp=sharing" TargetMode="External"/><Relationship Id="rId4" Type="http://schemas.openxmlformats.org/officeDocument/2006/relationships/hyperlink" Target="https://drive.google.com/file/d/1lp49y8e7zuBra_vwLRAV5MIFajRHBlbp/view?usp=sharing"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250"/>
  <sheetViews>
    <sheetView topLeftCell="A16" workbookViewId="0">
      <selection activeCell="B104" sqref="B104:B124"/>
    </sheetView>
  </sheetViews>
  <sheetFormatPr baseColWidth="10" defaultRowHeight="15"/>
  <cols>
    <col min="2" max="2" width="14" bestFit="1" customWidth="1"/>
  </cols>
  <sheetData>
    <row r="1" spans="1:105" ht="15.75" thickBot="1">
      <c r="A1" s="1"/>
      <c r="B1" s="1"/>
      <c r="C1" s="1"/>
      <c r="D1" s="16" t="s">
        <v>0</v>
      </c>
      <c r="E1" s="16" t="s">
        <v>1</v>
      </c>
      <c r="F1" s="16" t="s">
        <v>2</v>
      </c>
      <c r="G1" s="16" t="s">
        <v>3</v>
      </c>
      <c r="H1" s="16" t="s">
        <v>4</v>
      </c>
      <c r="I1" s="16" t="s">
        <v>5</v>
      </c>
      <c r="J1" s="1"/>
      <c r="K1" s="1"/>
      <c r="L1" s="1"/>
      <c r="M1" s="1"/>
      <c r="N1" s="1"/>
      <c r="O1" s="1"/>
      <c r="P1" s="1"/>
      <c r="Q1" s="1"/>
      <c r="R1" s="1"/>
    </row>
    <row r="2" spans="1:105" ht="15.75" thickBot="1">
      <c r="A2" s="944">
        <v>2010</v>
      </c>
      <c r="B2" s="27">
        <v>25</v>
      </c>
      <c r="C2" s="25" t="s">
        <v>40</v>
      </c>
      <c r="D2" s="26">
        <v>611607.33658973</v>
      </c>
      <c r="E2" s="290"/>
      <c r="F2" s="290"/>
      <c r="G2" s="290"/>
      <c r="H2" s="290"/>
      <c r="I2" s="26">
        <f t="shared" ref="I2:I7" si="0">D2</f>
        <v>611607.33658973</v>
      </c>
      <c r="J2" s="1"/>
      <c r="K2" s="21"/>
      <c r="L2" s="21" t="s">
        <v>35</v>
      </c>
      <c r="M2" s="21" t="s">
        <v>36</v>
      </c>
      <c r="N2" s="21" t="s">
        <v>37</v>
      </c>
      <c r="O2" s="22" t="s">
        <v>38</v>
      </c>
      <c r="P2" s="1"/>
      <c r="Q2" s="929" t="s">
        <v>46</v>
      </c>
      <c r="R2" s="930"/>
      <c r="S2" s="930"/>
      <c r="T2" s="931"/>
      <c r="U2" s="929" t="s">
        <v>47</v>
      </c>
      <c r="V2" s="931"/>
      <c r="W2" s="1"/>
      <c r="X2" s="1"/>
      <c r="Y2" s="1"/>
      <c r="Z2" s="1"/>
    </row>
    <row r="3" spans="1:105">
      <c r="A3" s="944"/>
      <c r="B3" s="27">
        <v>26</v>
      </c>
      <c r="C3" s="25" t="s">
        <v>42</v>
      </c>
      <c r="D3" s="26">
        <v>733730.77396890335</v>
      </c>
      <c r="E3" s="291">
        <f t="shared" ref="E3:E8" si="1">D2</f>
        <v>611607.33658973</v>
      </c>
      <c r="F3" s="290"/>
      <c r="G3" s="290"/>
      <c r="H3" s="290"/>
      <c r="I3" s="26">
        <f t="shared" si="0"/>
        <v>733730.77396890335</v>
      </c>
      <c r="J3" s="1"/>
      <c r="K3" s="31"/>
      <c r="L3" s="13">
        <v>-0.62457205366066126</v>
      </c>
      <c r="M3" s="13">
        <v>0.8906637990199211</v>
      </c>
      <c r="N3" s="13">
        <v>0.61722648690041304</v>
      </c>
      <c r="O3" s="9">
        <v>81423.164403850154</v>
      </c>
      <c r="P3" s="1"/>
      <c r="Q3" s="11" t="s">
        <v>49</v>
      </c>
      <c r="R3" s="940" t="s">
        <v>50</v>
      </c>
      <c r="S3" s="940"/>
      <c r="T3" s="941"/>
      <c r="U3" s="12" t="s">
        <v>51</v>
      </c>
      <c r="V3" s="15">
        <v>3</v>
      </c>
      <c r="W3" s="7"/>
      <c r="X3" s="7" t="s">
        <v>29</v>
      </c>
      <c r="Y3" s="7" t="s">
        <v>30</v>
      </c>
      <c r="Z3" s="7" t="s">
        <v>31</v>
      </c>
      <c r="AC3" s="604">
        <v>662326</v>
      </c>
      <c r="AD3" s="604">
        <v>766333</v>
      </c>
      <c r="AE3" s="604">
        <v>711417</v>
      </c>
      <c r="AF3" s="604">
        <v>703050</v>
      </c>
      <c r="AG3" s="604">
        <v>710782</v>
      </c>
      <c r="AH3" s="605"/>
      <c r="AI3" s="604">
        <v>672686</v>
      </c>
      <c r="AJ3" s="604">
        <v>730838</v>
      </c>
      <c r="AK3" s="604">
        <v>703462</v>
      </c>
      <c r="AL3" s="604">
        <v>706958</v>
      </c>
      <c r="AM3" s="604">
        <v>703486</v>
      </c>
      <c r="AN3" s="605"/>
      <c r="AO3" s="604">
        <v>677086</v>
      </c>
      <c r="AP3" s="604">
        <v>776487</v>
      </c>
      <c r="AQ3" s="604">
        <v>721459</v>
      </c>
      <c r="AR3" s="604">
        <v>706597</v>
      </c>
      <c r="AS3" s="604">
        <v>720407</v>
      </c>
      <c r="AT3" s="605"/>
      <c r="AU3" s="604">
        <v>671066</v>
      </c>
      <c r="AV3" s="604">
        <v>760577</v>
      </c>
      <c r="AW3" s="604">
        <v>690880</v>
      </c>
      <c r="AX3" s="604">
        <v>686701</v>
      </c>
      <c r="AY3" s="604">
        <v>702306</v>
      </c>
      <c r="AZ3" s="605"/>
      <c r="BA3" s="604">
        <v>672750</v>
      </c>
      <c r="BB3" s="604">
        <v>791236</v>
      </c>
      <c r="BC3" s="604">
        <v>718281</v>
      </c>
      <c r="BD3" s="604">
        <v>703682</v>
      </c>
      <c r="BE3" s="604">
        <v>721487</v>
      </c>
      <c r="BF3" s="605"/>
      <c r="BG3" s="604">
        <v>677652</v>
      </c>
      <c r="BH3" s="604">
        <v>760703</v>
      </c>
      <c r="BI3" s="604">
        <v>694382</v>
      </c>
      <c r="BJ3" s="604">
        <v>693174</v>
      </c>
      <c r="BK3" s="604">
        <v>706478</v>
      </c>
      <c r="BL3" s="605"/>
      <c r="BM3" s="604">
        <v>681445</v>
      </c>
      <c r="BN3" s="604">
        <v>778402</v>
      </c>
      <c r="BO3" s="604">
        <v>721120</v>
      </c>
      <c r="BP3" s="604">
        <v>724593</v>
      </c>
      <c r="BQ3" s="604">
        <v>726390</v>
      </c>
      <c r="BR3" s="605"/>
      <c r="BS3" s="604">
        <v>707324</v>
      </c>
      <c r="BT3" s="604">
        <v>747428</v>
      </c>
      <c r="BU3" s="604">
        <v>696102</v>
      </c>
      <c r="BV3" s="604">
        <v>678656</v>
      </c>
      <c r="BW3" s="604">
        <v>707377</v>
      </c>
      <c r="BX3" s="605"/>
      <c r="BY3" s="604">
        <v>665849</v>
      </c>
      <c r="BZ3" s="604">
        <v>751784</v>
      </c>
      <c r="CA3" s="604">
        <v>683901</v>
      </c>
      <c r="CB3" s="604">
        <v>671361</v>
      </c>
      <c r="CC3" s="604">
        <v>693224</v>
      </c>
      <c r="CD3" s="605"/>
      <c r="CE3" s="604">
        <v>632389</v>
      </c>
      <c r="CF3" s="604">
        <v>609380</v>
      </c>
      <c r="CG3" s="604">
        <v>614192</v>
      </c>
      <c r="CH3" s="604">
        <v>642403</v>
      </c>
      <c r="CI3" s="604">
        <v>624591</v>
      </c>
      <c r="CJ3" s="605"/>
      <c r="CK3" s="604">
        <v>654122</v>
      </c>
      <c r="CL3" s="604">
        <v>723768</v>
      </c>
      <c r="CM3" s="604">
        <v>687659</v>
      </c>
      <c r="CN3" s="604">
        <v>700592</v>
      </c>
      <c r="CO3" s="604">
        <v>691535</v>
      </c>
      <c r="CP3" s="605"/>
      <c r="CQ3" s="604">
        <v>691851</v>
      </c>
      <c r="CR3" s="604">
        <v>773160</v>
      </c>
      <c r="CS3" s="604">
        <v>727030</v>
      </c>
      <c r="CT3" s="604">
        <v>711199</v>
      </c>
      <c r="CU3" s="604">
        <v>725810</v>
      </c>
      <c r="CV3" s="605"/>
      <c r="CW3" s="604">
        <v>701720</v>
      </c>
      <c r="CX3" s="604">
        <v>734207</v>
      </c>
      <c r="CY3" s="604">
        <v>721388</v>
      </c>
      <c r="CZ3" s="604">
        <v>700911</v>
      </c>
      <c r="DA3" s="604">
        <v>714556</v>
      </c>
    </row>
    <row r="4" spans="1:105">
      <c r="A4" s="944"/>
      <c r="B4" s="27">
        <v>27</v>
      </c>
      <c r="C4" s="25" t="s">
        <v>43</v>
      </c>
      <c r="D4" s="26">
        <v>668566.50948898587</v>
      </c>
      <c r="E4" s="291">
        <f t="shared" si="1"/>
        <v>733730.77396890335</v>
      </c>
      <c r="F4" s="290"/>
      <c r="G4" s="290"/>
      <c r="H4" s="290"/>
      <c r="I4" s="26">
        <f t="shared" si="0"/>
        <v>668566.50948898587</v>
      </c>
      <c r="J4" s="1"/>
      <c r="K4" s="31" t="s">
        <v>41</v>
      </c>
      <c r="L4" s="13">
        <v>0.1147361608859859</v>
      </c>
      <c r="M4" s="13">
        <v>6.6689383011260803E-2</v>
      </c>
      <c r="N4" s="13">
        <v>0.11595039734033571</v>
      </c>
      <c r="O4" s="9">
        <v>34820.003374982749</v>
      </c>
      <c r="P4" s="1"/>
      <c r="Q4" s="12" t="s">
        <v>1</v>
      </c>
      <c r="R4" s="942">
        <v>-5.3231942370041212</v>
      </c>
      <c r="S4" s="942"/>
      <c r="T4" s="943"/>
      <c r="U4" s="12" t="s">
        <v>53</v>
      </c>
      <c r="V4" s="15">
        <v>52</v>
      </c>
      <c r="W4" s="5" t="s">
        <v>29</v>
      </c>
      <c r="X4" s="5">
        <v>1</v>
      </c>
      <c r="Y4" s="5"/>
      <c r="Z4" s="5"/>
    </row>
    <row r="5" spans="1:105">
      <c r="A5" s="944"/>
      <c r="B5" s="27">
        <v>28</v>
      </c>
      <c r="C5" s="25" t="s">
        <v>44</v>
      </c>
      <c r="D5" s="26">
        <v>668190.09771957388</v>
      </c>
      <c r="E5" s="291">
        <f t="shared" si="1"/>
        <v>668566.50948898587</v>
      </c>
      <c r="F5" s="291"/>
      <c r="G5" s="290"/>
      <c r="H5" s="290"/>
      <c r="I5" s="26">
        <f t="shared" si="0"/>
        <v>668190.09771957388</v>
      </c>
      <c r="J5" s="1"/>
      <c r="K5" s="289" t="s">
        <v>19</v>
      </c>
      <c r="L5" s="13">
        <v>0.891626183287337</v>
      </c>
      <c r="M5" s="13">
        <v>23021.336463732801</v>
      </c>
      <c r="N5" s="13" t="e">
        <v>#N/A</v>
      </c>
      <c r="O5" s="9" t="e">
        <v>#N/A</v>
      </c>
      <c r="P5" s="1"/>
      <c r="Q5" s="12" t="s">
        <v>2</v>
      </c>
      <c r="R5" s="942">
        <v>-13.355406195158958</v>
      </c>
      <c r="S5" s="942"/>
      <c r="T5" s="943"/>
      <c r="U5" s="12" t="s">
        <v>55</v>
      </c>
      <c r="V5" s="15">
        <v>3</v>
      </c>
      <c r="W5" s="5" t="s">
        <v>30</v>
      </c>
      <c r="X5" s="5">
        <v>0.67287674265562791</v>
      </c>
      <c r="Y5" s="5">
        <v>1</v>
      </c>
      <c r="Z5" s="5"/>
    </row>
    <row r="6" spans="1:105" ht="15.75" thickBot="1">
      <c r="A6" s="944">
        <v>2011</v>
      </c>
      <c r="B6" s="27">
        <v>29</v>
      </c>
      <c r="C6" s="25" t="s">
        <v>45</v>
      </c>
      <c r="D6" s="26">
        <v>662325.58597269515</v>
      </c>
      <c r="E6" s="291">
        <f t="shared" si="1"/>
        <v>668190.09771957388</v>
      </c>
      <c r="F6" s="291">
        <f>D2</f>
        <v>611607.33658973</v>
      </c>
      <c r="G6" s="290"/>
      <c r="H6" s="290"/>
      <c r="I6" s="26">
        <f t="shared" si="0"/>
        <v>662325.58597269515</v>
      </c>
      <c r="J6" s="1"/>
      <c r="K6" s="31" t="s">
        <v>21</v>
      </c>
      <c r="L6" s="13">
        <v>117.92493502069195</v>
      </c>
      <c r="M6" s="13">
        <v>43</v>
      </c>
      <c r="N6" s="13" t="e">
        <v>#N/A</v>
      </c>
      <c r="O6" s="9" t="e">
        <v>#N/A</v>
      </c>
      <c r="P6" s="1"/>
      <c r="Q6" s="12" t="s">
        <v>3</v>
      </c>
      <c r="R6" s="942">
        <v>5.4435502184991424</v>
      </c>
      <c r="S6" s="942"/>
      <c r="T6" s="943"/>
      <c r="U6" s="12" t="s">
        <v>57</v>
      </c>
      <c r="V6" s="15">
        <v>50</v>
      </c>
      <c r="W6" s="6" t="s">
        <v>31</v>
      </c>
      <c r="X6" s="6">
        <v>0.91187243706379928</v>
      </c>
      <c r="Y6" s="6">
        <v>0.77178151421515995</v>
      </c>
      <c r="Z6" s="6">
        <v>1</v>
      </c>
    </row>
    <row r="7" spans="1:105" ht="15.75" thickBot="1">
      <c r="A7" s="944"/>
      <c r="B7" s="27">
        <v>30</v>
      </c>
      <c r="C7" s="25" t="s">
        <v>48</v>
      </c>
      <c r="D7" s="26">
        <v>766332.95457161264</v>
      </c>
      <c r="E7" s="291">
        <f t="shared" si="1"/>
        <v>662325.58597269515</v>
      </c>
      <c r="F7" s="291">
        <f>D3</f>
        <v>733730.77396890335</v>
      </c>
      <c r="G7" s="2">
        <f>D2</f>
        <v>611607.33658973</v>
      </c>
      <c r="H7" s="17">
        <f>$O$3+$N$3*E7+$M$3*F7+$L$3*G7</f>
        <v>761742.64737122972</v>
      </c>
      <c r="I7" s="26">
        <f t="shared" si="0"/>
        <v>766332.95457161264</v>
      </c>
      <c r="J7" s="1"/>
      <c r="K7" s="29"/>
      <c r="L7" s="23">
        <v>187494254883.63583</v>
      </c>
      <c r="M7" s="23">
        <v>22789223100.78492</v>
      </c>
      <c r="N7" s="23" t="e">
        <v>#N/A</v>
      </c>
      <c r="O7" s="10" t="e">
        <v>#N/A</v>
      </c>
      <c r="P7" s="1"/>
      <c r="Q7" s="12" t="s">
        <v>59</v>
      </c>
      <c r="R7" s="14">
        <v>1.6449</v>
      </c>
      <c r="S7" s="940" t="s">
        <v>60</v>
      </c>
      <c r="T7" s="941"/>
      <c r="U7" s="12" t="s">
        <v>61</v>
      </c>
      <c r="V7" s="15">
        <v>0.05</v>
      </c>
      <c r="W7" s="932" t="s">
        <v>62</v>
      </c>
      <c r="X7" s="933"/>
      <c r="Y7" s="933"/>
      <c r="Z7" s="933"/>
    </row>
    <row r="8" spans="1:105" ht="15.75" thickBot="1">
      <c r="A8" s="944"/>
      <c r="B8" s="27">
        <v>31</v>
      </c>
      <c r="C8" s="25" t="s">
        <v>52</v>
      </c>
      <c r="D8" s="26">
        <v>711417.39193010493</v>
      </c>
      <c r="E8" s="291">
        <f t="shared" si="1"/>
        <v>766332.95457161264</v>
      </c>
      <c r="F8" s="291">
        <f>D4</f>
        <v>668566.50948898587</v>
      </c>
      <c r="G8" s="2">
        <f>D3</f>
        <v>733730.77396890335</v>
      </c>
      <c r="H8" s="17">
        <f>$O$3+$N$3*E8+$M$3*F8+$L$3*G8</f>
        <v>691624.41265726439</v>
      </c>
      <c r="I8" s="26">
        <f t="shared" ref="I8:I37" si="2">D8</f>
        <v>711417.39193010493</v>
      </c>
      <c r="J8" s="1"/>
      <c r="K8" s="1"/>
      <c r="L8" s="1"/>
      <c r="M8" s="1"/>
      <c r="N8" s="1"/>
      <c r="O8" s="1"/>
      <c r="P8" s="1"/>
      <c r="Q8" s="937" t="s">
        <v>64</v>
      </c>
      <c r="R8" s="938"/>
      <c r="S8" s="938"/>
      <c r="T8" s="939"/>
      <c r="U8" s="18" t="s">
        <v>65</v>
      </c>
      <c r="V8" s="19">
        <v>8.5869999999999997</v>
      </c>
      <c r="W8" s="934"/>
      <c r="X8" s="935"/>
      <c r="Y8" s="935"/>
      <c r="Z8" s="935"/>
    </row>
    <row r="9" spans="1:105" ht="15.75" thickBot="1">
      <c r="A9" s="944"/>
      <c r="B9" s="27">
        <v>32</v>
      </c>
      <c r="C9" s="25" t="s">
        <v>54</v>
      </c>
      <c r="D9" s="26">
        <v>703050.45640799252</v>
      </c>
      <c r="E9" s="291">
        <f t="shared" ref="E9:E38" si="3">D8</f>
        <v>711417.39193010493</v>
      </c>
      <c r="F9" s="291">
        <f>D5</f>
        <v>668190.09771957388</v>
      </c>
      <c r="G9" s="2">
        <f>D4</f>
        <v>668566.50948898587</v>
      </c>
      <c r="H9" s="17">
        <f>$O$3+$N$3*E9+$M$3*F9+$L$3*G9</f>
        <v>698093.5950068552</v>
      </c>
      <c r="I9" s="26">
        <f t="shared" si="2"/>
        <v>703050.45640799252</v>
      </c>
      <c r="J9" s="1"/>
      <c r="K9" s="20"/>
      <c r="L9" s="21" t="s">
        <v>12</v>
      </c>
      <c r="M9" s="22" t="s">
        <v>13</v>
      </c>
      <c r="N9" s="5"/>
      <c r="O9" s="1"/>
      <c r="P9" s="1"/>
      <c r="Q9" s="1"/>
      <c r="R9" s="1"/>
      <c r="AC9" s="604">
        <v>662326</v>
      </c>
    </row>
    <row r="10" spans="1:105" ht="15.75" thickBot="1">
      <c r="A10" s="601">
        <v>2012</v>
      </c>
      <c r="B10" s="27">
        <v>5</v>
      </c>
      <c r="C10" s="25" t="s">
        <v>6</v>
      </c>
      <c r="D10" s="26">
        <v>672686</v>
      </c>
      <c r="E10" s="291">
        <f t="shared" si="3"/>
        <v>703050.45640799252</v>
      </c>
      <c r="F10" s="291">
        <f>D6</f>
        <v>662325.58597269515</v>
      </c>
      <c r="G10" s="2">
        <f>D5</f>
        <v>668190.09771957388</v>
      </c>
      <c r="H10" s="17">
        <f>$O$3+$N$3*E10+$M$3*F10+$L$3*G10</f>
        <v>687941.08874839137</v>
      </c>
      <c r="I10" s="26">
        <f t="shared" si="2"/>
        <v>672686</v>
      </c>
      <c r="J10" s="1"/>
      <c r="K10" s="8" t="s">
        <v>1</v>
      </c>
      <c r="L10" s="13">
        <v>0.61722648690041304</v>
      </c>
      <c r="M10" s="9">
        <v>0.11595039734033571</v>
      </c>
      <c r="N10" s="5"/>
      <c r="O10" s="1"/>
      <c r="P10" s="1"/>
      <c r="Q10" s="1"/>
      <c r="R10" s="929" t="s">
        <v>27</v>
      </c>
      <c r="S10" s="930"/>
      <c r="T10" s="930"/>
      <c r="U10" s="930"/>
      <c r="V10" s="931"/>
      <c r="AC10" s="604">
        <v>766333</v>
      </c>
    </row>
    <row r="11" spans="1:105">
      <c r="A11" s="602"/>
      <c r="B11" s="27">
        <v>6</v>
      </c>
      <c r="C11" s="25" t="s">
        <v>7</v>
      </c>
      <c r="D11" s="26">
        <v>730838</v>
      </c>
      <c r="E11" s="291">
        <f t="shared" si="3"/>
        <v>672686</v>
      </c>
      <c r="F11" s="291">
        <f t="shared" ref="F11:F41" si="4">D7</f>
        <v>766332.95457161264</v>
      </c>
      <c r="G11" s="2">
        <f t="shared" ref="G11:G42" si="5">D6</f>
        <v>662325.58597269515</v>
      </c>
      <c r="H11" s="17">
        <f t="shared" ref="H11:H52" si="6">$O$3+$N$3*E11+$M$3*F11+$L$3*G11</f>
        <v>765497.75018088752</v>
      </c>
      <c r="I11" s="26">
        <f t="shared" si="2"/>
        <v>730838</v>
      </c>
      <c r="J11" s="1"/>
      <c r="K11" s="8" t="s">
        <v>2</v>
      </c>
      <c r="L11" s="13">
        <v>0.8906637990199211</v>
      </c>
      <c r="M11" s="9">
        <v>6.6689383011260803E-2</v>
      </c>
      <c r="N11" s="5"/>
      <c r="O11" s="1"/>
      <c r="R11" s="7"/>
      <c r="S11" s="7" t="s">
        <v>29</v>
      </c>
      <c r="T11" s="7" t="s">
        <v>30</v>
      </c>
      <c r="U11" s="7" t="s">
        <v>31</v>
      </c>
      <c r="V11" s="7" t="s">
        <v>32</v>
      </c>
      <c r="AC11" s="604">
        <v>711417</v>
      </c>
    </row>
    <row r="12" spans="1:105">
      <c r="A12" s="602"/>
      <c r="B12" s="27">
        <v>7</v>
      </c>
      <c r="C12" s="25" t="s">
        <v>8</v>
      </c>
      <c r="D12" s="26">
        <v>703462</v>
      </c>
      <c r="E12" s="291">
        <f t="shared" si="3"/>
        <v>730838</v>
      </c>
      <c r="F12" s="291">
        <f t="shared" si="4"/>
        <v>711417.39193010493</v>
      </c>
      <c r="G12" s="2">
        <f t="shared" si="5"/>
        <v>766332.95457161264</v>
      </c>
      <c r="H12" s="17">
        <f t="shared" si="6"/>
        <v>687519.30539785116</v>
      </c>
      <c r="I12" s="26">
        <f t="shared" si="2"/>
        <v>703462</v>
      </c>
      <c r="J12" s="1"/>
      <c r="K12" s="3" t="s">
        <v>3</v>
      </c>
      <c r="L12" s="23">
        <v>-0.62457205366066126</v>
      </c>
      <c r="M12" s="10">
        <v>0.1147361608859859</v>
      </c>
      <c r="N12" s="5"/>
      <c r="O12" s="1"/>
      <c r="R12" s="5" t="s">
        <v>29</v>
      </c>
      <c r="S12" s="5">
        <v>1</v>
      </c>
      <c r="T12" s="5"/>
      <c r="U12" s="5"/>
      <c r="V12" s="5"/>
      <c r="AC12" s="604">
        <v>703050</v>
      </c>
    </row>
    <row r="13" spans="1:105">
      <c r="A13" s="603"/>
      <c r="B13" s="27">
        <v>8</v>
      </c>
      <c r="C13" s="25" t="s">
        <v>9</v>
      </c>
      <c r="D13" s="26">
        <v>706958</v>
      </c>
      <c r="E13" s="291">
        <f t="shared" si="3"/>
        <v>703462</v>
      </c>
      <c r="F13" s="291">
        <f t="shared" si="4"/>
        <v>703050.45640799252</v>
      </c>
      <c r="G13" s="2">
        <f t="shared" si="5"/>
        <v>711417.39193010493</v>
      </c>
      <c r="H13" s="17">
        <f t="shared" si="6"/>
        <v>697468.71225112327</v>
      </c>
      <c r="I13" s="26">
        <f t="shared" si="2"/>
        <v>706958</v>
      </c>
      <c r="J13" s="1"/>
      <c r="K13" s="8"/>
      <c r="L13" s="13"/>
      <c r="M13" s="9"/>
      <c r="N13" s="5"/>
      <c r="O13" s="1"/>
      <c r="R13" s="5" t="s">
        <v>30</v>
      </c>
      <c r="S13" s="5">
        <v>0.65889858210873431</v>
      </c>
      <c r="T13" s="5">
        <v>1</v>
      </c>
      <c r="U13" s="5"/>
      <c r="V13" s="5"/>
      <c r="AC13" s="604">
        <v>672686</v>
      </c>
    </row>
    <row r="14" spans="1:105">
      <c r="A14" s="601">
        <v>2013</v>
      </c>
      <c r="B14" s="27">
        <v>9</v>
      </c>
      <c r="C14" s="25" t="s">
        <v>10</v>
      </c>
      <c r="D14" s="26">
        <v>677086</v>
      </c>
      <c r="E14" s="291">
        <f t="shared" si="3"/>
        <v>706958</v>
      </c>
      <c r="F14" s="291">
        <f t="shared" si="4"/>
        <v>672686</v>
      </c>
      <c r="G14" s="2">
        <f t="shared" si="5"/>
        <v>703050.45640799252</v>
      </c>
      <c r="H14" s="17">
        <f t="shared" si="6"/>
        <v>677807.76805170183</v>
      </c>
      <c r="I14" s="26">
        <f t="shared" si="2"/>
        <v>677086</v>
      </c>
      <c r="J14" s="1"/>
      <c r="K14" s="20" t="s">
        <v>19</v>
      </c>
      <c r="L14" s="21">
        <v>0.891626183287337</v>
      </c>
      <c r="M14" s="22"/>
      <c r="N14" s="5"/>
      <c r="O14" s="1"/>
      <c r="R14" s="5" t="s">
        <v>31</v>
      </c>
      <c r="S14" s="5">
        <v>0.9010475304710488</v>
      </c>
      <c r="T14" s="5">
        <v>0.67287674265562791</v>
      </c>
      <c r="U14" s="5">
        <v>1</v>
      </c>
      <c r="V14" s="5"/>
      <c r="AC14" s="604">
        <v>730838</v>
      </c>
    </row>
    <row r="15" spans="1:105" ht="15.75" thickBot="1">
      <c r="A15" s="602"/>
      <c r="B15" s="27">
        <v>10</v>
      </c>
      <c r="C15" s="25" t="s">
        <v>11</v>
      </c>
      <c r="D15" s="26">
        <v>776487</v>
      </c>
      <c r="E15" s="291">
        <f t="shared" si="3"/>
        <v>677086</v>
      </c>
      <c r="F15" s="291">
        <f t="shared" si="4"/>
        <v>730838</v>
      </c>
      <c r="G15" s="2">
        <f t="shared" si="5"/>
        <v>672686</v>
      </c>
      <c r="H15" s="17">
        <f t="shared" si="6"/>
        <v>730128.65057264862</v>
      </c>
      <c r="I15" s="26">
        <f t="shared" si="2"/>
        <v>776487</v>
      </c>
      <c r="J15" s="1"/>
      <c r="K15" s="8" t="s">
        <v>21</v>
      </c>
      <c r="L15" s="13">
        <v>117.92493502069195</v>
      </c>
      <c r="M15" s="9"/>
      <c r="N15" s="1"/>
      <c r="O15" s="1"/>
      <c r="R15" s="6" t="s">
        <v>32</v>
      </c>
      <c r="S15" s="6">
        <v>0.63740050468687992</v>
      </c>
      <c r="T15" s="6">
        <v>0.91187243706379928</v>
      </c>
      <c r="U15" s="6">
        <v>0.77178151421515995</v>
      </c>
      <c r="V15" s="6">
        <v>1</v>
      </c>
      <c r="AC15" s="604">
        <v>703462</v>
      </c>
    </row>
    <row r="16" spans="1:105">
      <c r="A16" s="602"/>
      <c r="B16" s="27">
        <v>11</v>
      </c>
      <c r="C16" s="25" t="s">
        <v>14</v>
      </c>
      <c r="D16" s="26">
        <v>721459</v>
      </c>
      <c r="E16" s="291">
        <f t="shared" si="3"/>
        <v>776487</v>
      </c>
      <c r="F16" s="291">
        <f t="shared" si="4"/>
        <v>703462</v>
      </c>
      <c r="G16" s="2">
        <f t="shared" si="5"/>
        <v>730838</v>
      </c>
      <c r="H16" s="17">
        <f t="shared" si="6"/>
        <v>730778.65437059267</v>
      </c>
      <c r="I16" s="26">
        <f t="shared" si="2"/>
        <v>721459</v>
      </c>
      <c r="J16" s="1"/>
      <c r="K16" s="3" t="s">
        <v>23</v>
      </c>
      <c r="L16" s="23">
        <v>43</v>
      </c>
      <c r="M16" s="10"/>
      <c r="N16" s="1"/>
      <c r="O16" s="1"/>
      <c r="AC16" s="604">
        <v>706958</v>
      </c>
    </row>
    <row r="17" spans="1:31">
      <c r="A17" s="603"/>
      <c r="B17" s="27">
        <v>12</v>
      </c>
      <c r="C17" s="25" t="s">
        <v>15</v>
      </c>
      <c r="D17" s="26">
        <v>706597</v>
      </c>
      <c r="E17" s="291">
        <f t="shared" si="3"/>
        <v>721459</v>
      </c>
      <c r="F17" s="291">
        <f t="shared" si="4"/>
        <v>706958</v>
      </c>
      <c r="G17" s="2">
        <f t="shared" si="5"/>
        <v>703462</v>
      </c>
      <c r="H17" s="17">
        <f t="shared" si="6"/>
        <v>717025.96043182455</v>
      </c>
      <c r="I17" s="26">
        <f t="shared" si="2"/>
        <v>706597</v>
      </c>
      <c r="J17" s="1"/>
      <c r="K17" s="4"/>
      <c r="L17" s="5"/>
      <c r="M17" s="1"/>
      <c r="N17" s="1"/>
      <c r="O17" s="1"/>
      <c r="S17" s="1"/>
      <c r="T17" s="1"/>
      <c r="U17" s="1"/>
      <c r="V17" s="1"/>
      <c r="W17" s="1"/>
      <c r="X17" s="1"/>
      <c r="Y17" s="1"/>
      <c r="Z17" s="1"/>
      <c r="AA17" s="1"/>
      <c r="AB17" s="1"/>
      <c r="AC17" s="604">
        <v>677086</v>
      </c>
      <c r="AD17" s="1"/>
      <c r="AE17" s="1"/>
    </row>
    <row r="18" spans="1:31">
      <c r="A18" s="601">
        <v>2014</v>
      </c>
      <c r="B18" s="27">
        <v>13</v>
      </c>
      <c r="C18" s="25" t="s">
        <v>16</v>
      </c>
      <c r="D18" s="26">
        <v>671066</v>
      </c>
      <c r="E18" s="291">
        <f t="shared" si="3"/>
        <v>706597</v>
      </c>
      <c r="F18" s="291">
        <f t="shared" si="4"/>
        <v>677086</v>
      </c>
      <c r="G18" s="2">
        <f t="shared" si="5"/>
        <v>706958</v>
      </c>
      <c r="H18" s="17">
        <f t="shared" si="6"/>
        <v>679063.32747958996</v>
      </c>
      <c r="I18" s="26">
        <f t="shared" si="2"/>
        <v>671066</v>
      </c>
      <c r="J18" s="1"/>
      <c r="U18" s="1"/>
      <c r="V18" s="1"/>
      <c r="W18" s="1"/>
      <c r="X18" s="1"/>
      <c r="Y18" s="1"/>
      <c r="Z18" s="1"/>
      <c r="AA18" s="1"/>
      <c r="AB18" s="1"/>
      <c r="AC18" s="604">
        <v>776487</v>
      </c>
      <c r="AD18" s="1"/>
      <c r="AE18" s="1"/>
    </row>
    <row r="19" spans="1:31">
      <c r="A19" s="602"/>
      <c r="B19" s="27">
        <v>14</v>
      </c>
      <c r="C19" s="25" t="s">
        <v>17</v>
      </c>
      <c r="D19" s="26">
        <v>760577</v>
      </c>
      <c r="E19" s="291">
        <f t="shared" si="3"/>
        <v>671066</v>
      </c>
      <c r="F19" s="291">
        <f t="shared" si="4"/>
        <v>776487</v>
      </c>
      <c r="G19" s="2">
        <f t="shared" si="5"/>
        <v>677086</v>
      </c>
      <c r="H19" s="17">
        <f t="shared" si="6"/>
        <v>764322.74184686178</v>
      </c>
      <c r="I19" s="26">
        <f t="shared" si="2"/>
        <v>760577</v>
      </c>
      <c r="J19" s="1"/>
      <c r="U19" s="1"/>
      <c r="V19" s="1"/>
      <c r="W19" s="1"/>
      <c r="X19" s="1"/>
      <c r="Y19" s="1"/>
      <c r="Z19" s="1"/>
      <c r="AA19" s="1"/>
      <c r="AB19" s="1"/>
      <c r="AC19" s="604">
        <v>721459</v>
      </c>
      <c r="AD19" s="1"/>
      <c r="AE19" s="1"/>
    </row>
    <row r="20" spans="1:31">
      <c r="A20" s="602"/>
      <c r="B20" s="27">
        <v>15</v>
      </c>
      <c r="C20" s="25" t="s">
        <v>18</v>
      </c>
      <c r="D20" s="26">
        <v>690880</v>
      </c>
      <c r="E20" s="291">
        <f t="shared" si="3"/>
        <v>760577</v>
      </c>
      <c r="F20" s="291">
        <f t="shared" si="4"/>
        <v>721459</v>
      </c>
      <c r="G20" s="2">
        <f t="shared" si="5"/>
        <v>776487</v>
      </c>
      <c r="H20" s="17">
        <f t="shared" si="6"/>
        <v>708476.76767741295</v>
      </c>
      <c r="I20" s="26">
        <f t="shared" si="2"/>
        <v>690880</v>
      </c>
      <c r="J20" s="1"/>
      <c r="U20" s="1"/>
      <c r="V20" s="1"/>
      <c r="W20" s="1"/>
      <c r="X20" s="1"/>
      <c r="Y20" s="1"/>
      <c r="Z20" s="1"/>
      <c r="AA20" s="1"/>
      <c r="AB20" s="1"/>
      <c r="AC20" s="604">
        <v>706597</v>
      </c>
      <c r="AD20" s="1"/>
      <c r="AE20" s="1"/>
    </row>
    <row r="21" spans="1:31">
      <c r="A21" s="603"/>
      <c r="B21" s="27">
        <v>16</v>
      </c>
      <c r="C21" s="25" t="s">
        <v>20</v>
      </c>
      <c r="D21" s="26">
        <v>686701</v>
      </c>
      <c r="E21" s="291">
        <f t="shared" si="3"/>
        <v>690880</v>
      </c>
      <c r="F21" s="291">
        <f t="shared" si="4"/>
        <v>706597</v>
      </c>
      <c r="G21" s="2">
        <f t="shared" si="5"/>
        <v>721459</v>
      </c>
      <c r="H21" s="17">
        <f t="shared" si="6"/>
        <v>686589.83880771953</v>
      </c>
      <c r="I21" s="26">
        <f t="shared" si="2"/>
        <v>686701</v>
      </c>
      <c r="J21" s="1"/>
      <c r="U21" s="1"/>
      <c r="V21" s="1"/>
      <c r="W21" s="1"/>
      <c r="X21" s="1"/>
      <c r="Y21" s="1"/>
      <c r="AC21" s="604">
        <v>671066</v>
      </c>
      <c r="AE21" s="78"/>
    </row>
    <row r="22" spans="1:31">
      <c r="A22" s="601">
        <v>2015</v>
      </c>
      <c r="B22" s="27">
        <v>17</v>
      </c>
      <c r="C22" s="25" t="s">
        <v>22</v>
      </c>
      <c r="D22" s="26">
        <v>672750</v>
      </c>
      <c r="E22" s="291">
        <f t="shared" si="3"/>
        <v>686701</v>
      </c>
      <c r="F22" s="291">
        <f t="shared" si="4"/>
        <v>671066</v>
      </c>
      <c r="G22" s="2">
        <f t="shared" si="5"/>
        <v>706597</v>
      </c>
      <c r="H22" s="17">
        <f t="shared" si="6"/>
        <v>661646.66373749077</v>
      </c>
      <c r="I22" s="26">
        <f t="shared" si="2"/>
        <v>672750</v>
      </c>
      <c r="J22" s="1"/>
      <c r="U22" s="1"/>
      <c r="V22" s="1"/>
      <c r="W22" s="1"/>
      <c r="X22" s="1"/>
      <c r="Y22" s="1"/>
      <c r="AC22" s="604">
        <v>760577</v>
      </c>
      <c r="AE22" s="78"/>
    </row>
    <row r="23" spans="1:31">
      <c r="A23" s="602"/>
      <c r="B23" s="27">
        <v>18</v>
      </c>
      <c r="C23" s="25" t="s">
        <v>24</v>
      </c>
      <c r="D23" s="26">
        <v>791236</v>
      </c>
      <c r="E23" s="291">
        <f t="shared" si="3"/>
        <v>672750</v>
      </c>
      <c r="F23" s="291">
        <f t="shared" si="4"/>
        <v>760577</v>
      </c>
      <c r="G23" s="2">
        <f t="shared" si="5"/>
        <v>671066</v>
      </c>
      <c r="H23" s="17">
        <f t="shared" si="6"/>
        <v>754951.61397143221</v>
      </c>
      <c r="I23" s="26">
        <f t="shared" si="2"/>
        <v>791236</v>
      </c>
      <c r="J23" s="1"/>
      <c r="U23" s="1"/>
      <c r="V23" s="1"/>
      <c r="W23" s="1"/>
      <c r="X23" s="1"/>
      <c r="Y23" s="1"/>
      <c r="AC23" s="604">
        <v>690880</v>
      </c>
      <c r="AE23" s="24"/>
    </row>
    <row r="24" spans="1:31">
      <c r="A24" s="602"/>
      <c r="B24" s="27">
        <v>19</v>
      </c>
      <c r="C24" s="25" t="s">
        <v>25</v>
      </c>
      <c r="D24" s="26">
        <v>718281</v>
      </c>
      <c r="E24" s="291">
        <f t="shared" si="3"/>
        <v>791236</v>
      </c>
      <c r="F24" s="291">
        <f t="shared" si="4"/>
        <v>690880</v>
      </c>
      <c r="G24" s="2">
        <f t="shared" si="5"/>
        <v>760577</v>
      </c>
      <c r="H24" s="17">
        <f t="shared" si="6"/>
        <v>710101.64760280377</v>
      </c>
      <c r="I24" s="26">
        <f t="shared" si="2"/>
        <v>718281</v>
      </c>
      <c r="U24" s="1"/>
      <c r="V24" s="1"/>
      <c r="W24" s="1"/>
      <c r="X24" s="1"/>
      <c r="Y24" s="1"/>
      <c r="AC24" s="604">
        <v>686701</v>
      </c>
      <c r="AE24" s="1"/>
    </row>
    <row r="25" spans="1:31">
      <c r="A25" s="603"/>
      <c r="B25" s="27">
        <v>20</v>
      </c>
      <c r="C25" s="25" t="s">
        <v>26</v>
      </c>
      <c r="D25" s="26">
        <v>703682</v>
      </c>
      <c r="E25" s="291">
        <f t="shared" si="3"/>
        <v>718281</v>
      </c>
      <c r="F25" s="291">
        <f t="shared" si="4"/>
        <v>686701</v>
      </c>
      <c r="G25" s="2">
        <f t="shared" si="5"/>
        <v>690880</v>
      </c>
      <c r="H25" s="17">
        <f t="shared" si="6"/>
        <v>704880.60365886684</v>
      </c>
      <c r="I25" s="26">
        <f t="shared" si="2"/>
        <v>703682</v>
      </c>
      <c r="O25" s="1"/>
      <c r="P25" s="1"/>
      <c r="Q25" s="1"/>
      <c r="R25" s="1"/>
      <c r="S25" s="1"/>
      <c r="T25" s="1"/>
      <c r="U25" s="1"/>
      <c r="V25" s="1"/>
      <c r="W25" s="1"/>
      <c r="X25" s="1"/>
      <c r="Y25" s="1"/>
      <c r="AC25" s="604">
        <v>672750</v>
      </c>
      <c r="AE25" s="1"/>
    </row>
    <row r="26" spans="1:31">
      <c r="A26" s="601">
        <v>2016</v>
      </c>
      <c r="B26" s="27">
        <v>21</v>
      </c>
      <c r="C26" s="25" t="s">
        <v>28</v>
      </c>
      <c r="D26" s="26">
        <v>677652</v>
      </c>
      <c r="E26" s="291">
        <f t="shared" si="3"/>
        <v>703682</v>
      </c>
      <c r="F26" s="291">
        <f t="shared" si="4"/>
        <v>672750</v>
      </c>
      <c r="G26" s="2">
        <f t="shared" si="5"/>
        <v>686701</v>
      </c>
      <c r="H26" s="17">
        <f t="shared" si="6"/>
        <v>686054.15012872871</v>
      </c>
      <c r="I26" s="26">
        <f t="shared" si="2"/>
        <v>677652</v>
      </c>
      <c r="O26" s="1"/>
      <c r="P26" s="1"/>
      <c r="Q26" s="1"/>
      <c r="R26" s="1"/>
      <c r="S26" s="1"/>
      <c r="T26" s="1"/>
      <c r="U26" s="1"/>
      <c r="V26" s="1"/>
      <c r="W26" s="1"/>
      <c r="X26" s="1"/>
      <c r="Y26" s="1"/>
      <c r="AC26" s="604">
        <v>791236</v>
      </c>
      <c r="AE26" s="1"/>
    </row>
    <row r="27" spans="1:31">
      <c r="A27" s="602"/>
      <c r="B27" s="27">
        <v>22</v>
      </c>
      <c r="C27" s="25" t="s">
        <v>33</v>
      </c>
      <c r="D27" s="26">
        <v>760703</v>
      </c>
      <c r="E27" s="291">
        <f t="shared" si="3"/>
        <v>677652</v>
      </c>
      <c r="F27" s="291">
        <f t="shared" si="4"/>
        <v>791236</v>
      </c>
      <c r="G27" s="2">
        <f t="shared" si="5"/>
        <v>672750</v>
      </c>
      <c r="H27" s="17">
        <f t="shared" si="6"/>
        <v>784232.34028600517</v>
      </c>
      <c r="I27" s="26">
        <f t="shared" si="2"/>
        <v>760703</v>
      </c>
      <c r="O27" s="1"/>
      <c r="P27" s="1"/>
      <c r="Q27" s="1"/>
      <c r="R27" s="1"/>
      <c r="S27" s="1"/>
      <c r="T27" s="1"/>
      <c r="U27" s="1"/>
      <c r="V27" s="1"/>
      <c r="W27" s="1"/>
      <c r="X27" s="1"/>
      <c r="Y27" s="1"/>
      <c r="Z27" s="78"/>
      <c r="AA27" s="78"/>
      <c r="AB27" s="78"/>
      <c r="AC27" s="604">
        <v>718281</v>
      </c>
      <c r="AD27" s="78"/>
      <c r="AE27" s="1"/>
    </row>
    <row r="28" spans="1:31">
      <c r="A28" s="602"/>
      <c r="B28" s="27">
        <v>23</v>
      </c>
      <c r="C28" s="25" t="s">
        <v>34</v>
      </c>
      <c r="D28" s="26">
        <v>694382</v>
      </c>
      <c r="E28" s="291">
        <f t="shared" si="3"/>
        <v>760703</v>
      </c>
      <c r="F28" s="291">
        <f t="shared" si="4"/>
        <v>718281</v>
      </c>
      <c r="G28" s="2">
        <f t="shared" si="5"/>
        <v>791236</v>
      </c>
      <c r="H28" s="17">
        <f t="shared" si="6"/>
        <v>696512.19544203603</v>
      </c>
      <c r="I28" s="26">
        <f t="shared" si="2"/>
        <v>694382</v>
      </c>
      <c r="O28" s="1"/>
      <c r="P28" s="1"/>
      <c r="Q28" s="1"/>
      <c r="R28" s="1"/>
      <c r="S28" s="1"/>
      <c r="T28" s="1"/>
      <c r="U28" s="1"/>
      <c r="V28" s="1"/>
      <c r="W28" s="1"/>
      <c r="X28" s="1"/>
      <c r="Y28" s="1"/>
      <c r="Z28" s="5"/>
      <c r="AA28" s="1"/>
      <c r="AB28" s="1"/>
      <c r="AC28" s="604">
        <v>703682</v>
      </c>
      <c r="AD28" s="1"/>
      <c r="AE28" s="1"/>
    </row>
    <row r="29" spans="1:31">
      <c r="A29" s="603"/>
      <c r="B29" s="27">
        <v>24</v>
      </c>
      <c r="C29" s="25" t="s">
        <v>39</v>
      </c>
      <c r="D29" s="26">
        <v>693174</v>
      </c>
      <c r="E29" s="291">
        <f t="shared" si="3"/>
        <v>694382</v>
      </c>
      <c r="F29" s="291">
        <f t="shared" si="4"/>
        <v>703682</v>
      </c>
      <c r="G29" s="2">
        <f t="shared" si="5"/>
        <v>718281</v>
      </c>
      <c r="H29" s="17">
        <f t="shared" si="6"/>
        <v>688139.97097723559</v>
      </c>
      <c r="I29" s="26">
        <f t="shared" si="2"/>
        <v>693174</v>
      </c>
      <c r="O29" s="1"/>
      <c r="P29" s="1"/>
      <c r="Q29" s="1"/>
      <c r="R29" s="1"/>
      <c r="S29" s="1"/>
      <c r="T29" s="1"/>
      <c r="U29" s="1"/>
      <c r="V29" s="1"/>
      <c r="W29" s="1"/>
      <c r="X29" s="1"/>
      <c r="Y29" s="1"/>
      <c r="Z29" s="5"/>
      <c r="AA29" s="1"/>
      <c r="AB29" s="1"/>
      <c r="AC29" s="604">
        <v>677652</v>
      </c>
      <c r="AD29" s="1"/>
      <c r="AE29" s="1"/>
    </row>
    <row r="30" spans="1:31">
      <c r="A30" s="601">
        <v>2017</v>
      </c>
      <c r="B30" s="27">
        <v>25</v>
      </c>
      <c r="C30" s="25" t="s">
        <v>40</v>
      </c>
      <c r="D30" s="26">
        <v>681445</v>
      </c>
      <c r="E30" s="291">
        <f t="shared" si="3"/>
        <v>693174</v>
      </c>
      <c r="F30" s="291">
        <f t="shared" si="4"/>
        <v>677652</v>
      </c>
      <c r="G30" s="2">
        <f t="shared" si="5"/>
        <v>703682</v>
      </c>
      <c r="H30" s="17">
        <f t="shared" si="6"/>
        <v>673328.5101039632</v>
      </c>
      <c r="I30" s="26">
        <f t="shared" si="2"/>
        <v>681445</v>
      </c>
      <c r="J30" s="1"/>
      <c r="K30" s="1"/>
      <c r="L30" s="1"/>
      <c r="M30" s="1"/>
      <c r="N30" s="1"/>
      <c r="O30" s="1"/>
      <c r="Z30" s="5"/>
      <c r="AA30" s="1"/>
      <c r="AB30" s="1"/>
      <c r="AC30" s="604">
        <v>760703</v>
      </c>
      <c r="AD30" s="1"/>
      <c r="AE30" s="1"/>
    </row>
    <row r="31" spans="1:31">
      <c r="A31" s="602"/>
      <c r="B31" s="27">
        <v>26</v>
      </c>
      <c r="C31" s="25" t="s">
        <v>42</v>
      </c>
      <c r="D31" s="26">
        <v>778402</v>
      </c>
      <c r="E31" s="291">
        <f t="shared" si="3"/>
        <v>681445</v>
      </c>
      <c r="F31" s="291">
        <f t="shared" si="4"/>
        <v>760703</v>
      </c>
      <c r="G31" s="2">
        <f t="shared" si="5"/>
        <v>677652</v>
      </c>
      <c r="H31" s="17">
        <f t="shared" si="6"/>
        <v>756317.19036829867</v>
      </c>
      <c r="I31" s="26">
        <f t="shared" si="2"/>
        <v>778402</v>
      </c>
      <c r="J31" s="936"/>
      <c r="K31" s="936"/>
      <c r="L31" s="1"/>
      <c r="M31" s="1"/>
      <c r="N31" s="1"/>
      <c r="O31" s="1"/>
      <c r="Z31" s="5"/>
      <c r="AA31" s="1"/>
      <c r="AB31" s="1"/>
      <c r="AC31" s="604">
        <v>694382</v>
      </c>
      <c r="AD31" s="1"/>
      <c r="AE31" s="1"/>
    </row>
    <row r="32" spans="1:31">
      <c r="A32" s="602"/>
      <c r="B32" s="27">
        <v>27</v>
      </c>
      <c r="C32" s="25" t="s">
        <v>43</v>
      </c>
      <c r="D32" s="26">
        <v>721120</v>
      </c>
      <c r="E32" s="291">
        <f t="shared" si="3"/>
        <v>778402</v>
      </c>
      <c r="F32" s="291">
        <f t="shared" si="4"/>
        <v>694382</v>
      </c>
      <c r="G32" s="2">
        <f t="shared" si="5"/>
        <v>760703</v>
      </c>
      <c r="H32" s="17">
        <f t="shared" si="6"/>
        <v>705220.57141533028</v>
      </c>
      <c r="I32" s="26">
        <f t="shared" si="2"/>
        <v>721120</v>
      </c>
      <c r="J32" s="1"/>
      <c r="K32" s="1"/>
      <c r="L32" s="1"/>
      <c r="M32" s="1"/>
      <c r="N32" s="1"/>
      <c r="O32" s="1"/>
      <c r="Z32" s="5"/>
      <c r="AA32" s="1"/>
      <c r="AB32" s="1"/>
      <c r="AC32" s="604">
        <v>693174</v>
      </c>
      <c r="AD32" s="1"/>
      <c r="AE32" s="1"/>
    </row>
    <row r="33" spans="1:29">
      <c r="A33" s="603"/>
      <c r="B33" s="27">
        <v>28</v>
      </c>
      <c r="C33" s="25" t="s">
        <v>44</v>
      </c>
      <c r="D33" s="26">
        <v>724593</v>
      </c>
      <c r="E33" s="291">
        <f t="shared" si="3"/>
        <v>721120</v>
      </c>
      <c r="F33" s="291">
        <f t="shared" si="4"/>
        <v>693174</v>
      </c>
      <c r="G33" s="2">
        <f t="shared" si="5"/>
        <v>694382</v>
      </c>
      <c r="H33" s="17">
        <f t="shared" si="6"/>
        <v>710210.92509431345</v>
      </c>
      <c r="I33" s="26">
        <f t="shared" si="2"/>
        <v>724593</v>
      </c>
      <c r="J33" s="1"/>
      <c r="K33" s="1"/>
      <c r="L33" s="1"/>
      <c r="M33" s="1"/>
      <c r="N33" s="1"/>
      <c r="O33" s="1"/>
      <c r="Z33" s="5"/>
      <c r="AC33" s="604">
        <v>681445</v>
      </c>
    </row>
    <row r="34" spans="1:29">
      <c r="A34" s="601">
        <v>2018</v>
      </c>
      <c r="B34" s="27">
        <v>29</v>
      </c>
      <c r="C34" s="25" t="s">
        <v>45</v>
      </c>
      <c r="D34" s="26">
        <v>707324</v>
      </c>
      <c r="E34" s="291">
        <f t="shared" si="3"/>
        <v>724593</v>
      </c>
      <c r="F34" s="291">
        <f t="shared" si="4"/>
        <v>681445</v>
      </c>
      <c r="G34" s="2">
        <f t="shared" si="5"/>
        <v>693174</v>
      </c>
      <c r="H34" s="17">
        <f t="shared" si="6"/>
        <v>702662.44002543599</v>
      </c>
      <c r="I34" s="26">
        <f t="shared" si="2"/>
        <v>707324</v>
      </c>
      <c r="J34" s="1"/>
      <c r="K34" s="1"/>
      <c r="L34" s="1"/>
      <c r="M34" s="1"/>
      <c r="N34" s="1"/>
      <c r="O34" s="1"/>
      <c r="Z34" s="1"/>
      <c r="AC34" s="604">
        <v>778402</v>
      </c>
    </row>
    <row r="35" spans="1:29">
      <c r="A35" s="602"/>
      <c r="B35" s="27">
        <v>30</v>
      </c>
      <c r="C35" s="25" t="s">
        <v>48</v>
      </c>
      <c r="D35" s="26">
        <v>747428</v>
      </c>
      <c r="E35" s="291">
        <f t="shared" si="3"/>
        <v>707324</v>
      </c>
      <c r="F35" s="291">
        <f t="shared" si="4"/>
        <v>778402</v>
      </c>
      <c r="G35" s="2">
        <f t="shared" si="5"/>
        <v>681445</v>
      </c>
      <c r="H35" s="17">
        <f t="shared" si="6"/>
        <v>785685.25140211324</v>
      </c>
      <c r="I35" s="26">
        <f t="shared" si="2"/>
        <v>747428</v>
      </c>
      <c r="J35" s="1"/>
      <c r="K35" s="1"/>
      <c r="L35" s="1"/>
      <c r="M35" s="1"/>
      <c r="N35" s="1"/>
      <c r="O35" s="1"/>
      <c r="Z35" s="1"/>
      <c r="AC35" s="604">
        <v>721120</v>
      </c>
    </row>
    <row r="36" spans="1:29">
      <c r="A36" s="602"/>
      <c r="B36" s="27">
        <v>31</v>
      </c>
      <c r="C36" s="25" t="s">
        <v>52</v>
      </c>
      <c r="D36" s="26">
        <v>696102</v>
      </c>
      <c r="E36" s="291">
        <f t="shared" si="3"/>
        <v>747428</v>
      </c>
      <c r="F36" s="291">
        <f t="shared" si="4"/>
        <v>721120</v>
      </c>
      <c r="G36" s="2">
        <f t="shared" si="5"/>
        <v>778402</v>
      </c>
      <c r="H36" s="17">
        <f t="shared" si="6"/>
        <v>698862.86609053146</v>
      </c>
      <c r="I36" s="26">
        <f t="shared" si="2"/>
        <v>696102</v>
      </c>
      <c r="J36" s="1"/>
      <c r="K36" s="1"/>
      <c r="L36" s="1"/>
      <c r="M36" s="1"/>
      <c r="N36" s="1"/>
      <c r="O36" s="1"/>
      <c r="Z36" s="1"/>
      <c r="AC36" s="604">
        <v>724593</v>
      </c>
    </row>
    <row r="37" spans="1:29">
      <c r="A37" s="603"/>
      <c r="B37" s="27">
        <v>32</v>
      </c>
      <c r="C37" s="25" t="s">
        <v>54</v>
      </c>
      <c r="D37" s="26">
        <v>678656</v>
      </c>
      <c r="E37" s="291">
        <f t="shared" si="3"/>
        <v>696102</v>
      </c>
      <c r="F37" s="291">
        <f t="shared" si="4"/>
        <v>724593</v>
      </c>
      <c r="G37" s="2">
        <f t="shared" si="5"/>
        <v>721120</v>
      </c>
      <c r="H37" s="17">
        <f t="shared" si="6"/>
        <v>706053.11117566703</v>
      </c>
      <c r="I37" s="26">
        <f t="shared" si="2"/>
        <v>678656</v>
      </c>
      <c r="J37" s="1"/>
      <c r="K37" s="1"/>
      <c r="L37" s="1"/>
      <c r="M37" s="1"/>
      <c r="N37" s="1"/>
      <c r="O37" s="1"/>
      <c r="P37" s="1"/>
      <c r="Q37" s="1"/>
      <c r="R37" s="1"/>
      <c r="S37" s="1"/>
      <c r="T37" s="1"/>
      <c r="U37" s="1"/>
      <c r="V37" s="1"/>
      <c r="W37" s="1"/>
      <c r="X37" s="1"/>
      <c r="Y37" s="1"/>
      <c r="Z37" s="1"/>
      <c r="AC37" s="604">
        <v>707324</v>
      </c>
    </row>
    <row r="38" spans="1:29">
      <c r="A38" s="601">
        <v>2019</v>
      </c>
      <c r="B38" s="27">
        <v>33</v>
      </c>
      <c r="C38" s="25" t="s">
        <v>56</v>
      </c>
      <c r="D38" s="26">
        <v>665849</v>
      </c>
      <c r="E38" s="291">
        <f t="shared" si="3"/>
        <v>678656</v>
      </c>
      <c r="F38" s="291">
        <f t="shared" si="4"/>
        <v>707324</v>
      </c>
      <c r="G38" s="2">
        <f t="shared" si="5"/>
        <v>724593</v>
      </c>
      <c r="H38" s="17">
        <f t="shared" si="6"/>
        <v>677734.96599756414</v>
      </c>
      <c r="I38" s="26">
        <f>D38</f>
        <v>665849</v>
      </c>
      <c r="J38" s="1"/>
      <c r="K38" s="1"/>
      <c r="L38" s="1"/>
      <c r="M38" s="1"/>
      <c r="N38" s="1"/>
      <c r="O38" s="1"/>
      <c r="P38" s="1"/>
      <c r="Q38" s="1"/>
      <c r="R38" s="1"/>
      <c r="S38" s="1"/>
      <c r="T38" s="1"/>
      <c r="U38" s="1"/>
      <c r="V38" s="1"/>
      <c r="W38" s="1"/>
      <c r="X38" s="1"/>
      <c r="Y38" s="1"/>
      <c r="Z38" s="1"/>
      <c r="AC38" s="604">
        <v>747428</v>
      </c>
    </row>
    <row r="39" spans="1:29">
      <c r="A39" s="602"/>
      <c r="B39" s="27">
        <v>34</v>
      </c>
      <c r="C39" s="25" t="s">
        <v>58</v>
      </c>
      <c r="D39" s="26">
        <v>751784</v>
      </c>
      <c r="E39" s="291">
        <f t="shared" ref="E39:E54" si="7">D38</f>
        <v>665849</v>
      </c>
      <c r="F39" s="291">
        <f t="shared" si="4"/>
        <v>747428</v>
      </c>
      <c r="G39" s="2">
        <f t="shared" si="5"/>
        <v>707324</v>
      </c>
      <c r="H39" s="17">
        <f t="shared" si="6"/>
        <v>716335.06217039132</v>
      </c>
      <c r="I39" s="26">
        <f>D39</f>
        <v>751784</v>
      </c>
      <c r="J39" s="1"/>
      <c r="K39" s="1"/>
      <c r="L39" s="1"/>
      <c r="M39" s="1"/>
      <c r="N39" s="1"/>
      <c r="O39" s="1"/>
      <c r="P39" s="1"/>
      <c r="Q39" s="1"/>
      <c r="R39" s="1"/>
      <c r="S39" s="1"/>
      <c r="T39" s="1"/>
      <c r="U39" s="1"/>
      <c r="V39" s="1"/>
      <c r="W39" s="1"/>
      <c r="X39" s="1"/>
      <c r="Y39" s="1"/>
      <c r="Z39" s="1"/>
      <c r="AC39" s="604">
        <v>696102</v>
      </c>
    </row>
    <row r="40" spans="1:29">
      <c r="A40" s="602"/>
      <c r="B40" s="27">
        <v>35</v>
      </c>
      <c r="C40" s="25" t="s">
        <v>63</v>
      </c>
      <c r="D40" s="26">
        <v>683901</v>
      </c>
      <c r="E40" s="291">
        <f t="shared" si="7"/>
        <v>751784</v>
      </c>
      <c r="F40" s="291">
        <f t="shared" si="4"/>
        <v>696102</v>
      </c>
      <c r="G40" s="2">
        <f t="shared" si="5"/>
        <v>747428</v>
      </c>
      <c r="H40" s="17">
        <f t="shared" si="6"/>
        <v>698614.37253367458</v>
      </c>
      <c r="I40" s="26">
        <f>D40</f>
        <v>683901</v>
      </c>
      <c r="J40" s="1"/>
      <c r="K40" s="1"/>
      <c r="L40" s="1"/>
      <c r="M40" s="1"/>
      <c r="N40" s="1"/>
      <c r="O40" s="1"/>
      <c r="P40" s="1"/>
      <c r="Q40" s="1"/>
      <c r="R40" s="1"/>
      <c r="S40" s="1"/>
      <c r="T40" s="1"/>
      <c r="U40" s="1"/>
      <c r="V40" s="1"/>
      <c r="W40" s="1"/>
      <c r="X40" s="1"/>
      <c r="Y40" s="1"/>
      <c r="Z40" s="1"/>
      <c r="AC40" s="604">
        <v>678656</v>
      </c>
    </row>
    <row r="41" spans="1:29">
      <c r="A41" s="603"/>
      <c r="B41" s="27">
        <v>36</v>
      </c>
      <c r="C41" s="25" t="s">
        <v>66</v>
      </c>
      <c r="D41" s="26">
        <v>671361</v>
      </c>
      <c r="E41" s="291">
        <f t="shared" si="7"/>
        <v>683901</v>
      </c>
      <c r="F41" s="291">
        <f t="shared" si="4"/>
        <v>678656</v>
      </c>
      <c r="G41" s="2">
        <f t="shared" si="5"/>
        <v>696102</v>
      </c>
      <c r="H41" s="17">
        <f t="shared" si="6"/>
        <v>673233.45151189959</v>
      </c>
      <c r="I41" s="26">
        <f>D41</f>
        <v>671361</v>
      </c>
      <c r="J41" s="1"/>
      <c r="K41" s="1"/>
      <c r="L41" s="1"/>
      <c r="M41" s="1"/>
      <c r="N41" s="1"/>
      <c r="O41" s="1"/>
      <c r="P41" s="1"/>
      <c r="Q41" s="1"/>
      <c r="R41" s="1"/>
      <c r="S41" s="1"/>
      <c r="T41" s="1"/>
      <c r="U41" s="1"/>
      <c r="V41" s="1"/>
      <c r="W41" s="1"/>
      <c r="X41" s="1"/>
      <c r="Y41" s="1"/>
      <c r="Z41" s="1"/>
      <c r="AC41" s="604">
        <v>665849</v>
      </c>
    </row>
    <row r="42" spans="1:29">
      <c r="A42" s="601">
        <v>2020</v>
      </c>
      <c r="B42" s="27">
        <v>37</v>
      </c>
      <c r="C42" s="25" t="s">
        <v>67</v>
      </c>
      <c r="D42" s="26"/>
      <c r="E42" s="291">
        <f t="shared" si="7"/>
        <v>671361</v>
      </c>
      <c r="F42" s="291">
        <f t="shared" ref="F42:F57" si="8">D38</f>
        <v>665849</v>
      </c>
      <c r="G42" s="2">
        <f t="shared" si="5"/>
        <v>678656</v>
      </c>
      <c r="H42" s="17">
        <f t="shared" si="6"/>
        <v>664982.98414028413</v>
      </c>
      <c r="I42" s="26">
        <f>+H42</f>
        <v>664982.98414028413</v>
      </c>
      <c r="J42" s="1"/>
      <c r="K42" s="1"/>
      <c r="L42" s="1"/>
      <c r="M42" s="1"/>
      <c r="N42" s="1"/>
      <c r="O42" s="1"/>
      <c r="P42" s="1"/>
      <c r="Q42" s="1"/>
      <c r="R42" s="1"/>
      <c r="S42" s="1"/>
      <c r="T42" s="1"/>
      <c r="U42" s="1"/>
      <c r="V42" s="1"/>
      <c r="W42" s="1"/>
      <c r="X42" s="1"/>
      <c r="Y42" s="1"/>
      <c r="Z42" s="1"/>
      <c r="AC42" s="604">
        <v>751784</v>
      </c>
    </row>
    <row r="43" spans="1:29">
      <c r="A43" s="602"/>
      <c r="B43" s="27">
        <v>38</v>
      </c>
      <c r="C43" s="25" t="s">
        <v>68</v>
      </c>
      <c r="D43" s="26"/>
      <c r="E43" s="291">
        <f t="shared" si="7"/>
        <v>0</v>
      </c>
      <c r="F43" s="291">
        <f t="shared" si="8"/>
        <v>751784</v>
      </c>
      <c r="G43" s="2">
        <f t="shared" ref="G43:G57" si="9">D38</f>
        <v>665849</v>
      </c>
      <c r="H43" s="17">
        <f>$O$3+$N$3*H42+$M$3*F43+$L$3*G43</f>
        <v>745584.39167780546</v>
      </c>
      <c r="I43" s="26">
        <f>+H43</f>
        <v>745584.39167780546</v>
      </c>
      <c r="J43" s="1"/>
      <c r="K43" s="1"/>
      <c r="L43" s="1"/>
      <c r="M43" s="1"/>
      <c r="N43" s="1"/>
      <c r="O43" s="1"/>
      <c r="P43" s="1"/>
      <c r="Q43" s="1"/>
      <c r="R43" s="1"/>
      <c r="S43" s="1"/>
      <c r="T43" s="1"/>
      <c r="U43" s="1"/>
      <c r="V43" s="1"/>
      <c r="W43" s="1"/>
      <c r="X43" s="1"/>
      <c r="Y43" s="1"/>
      <c r="Z43" s="1"/>
      <c r="AC43" s="604">
        <v>683901</v>
      </c>
    </row>
    <row r="44" spans="1:29">
      <c r="A44" s="602"/>
      <c r="B44" s="27">
        <v>39</v>
      </c>
      <c r="C44" s="25" t="s">
        <v>69</v>
      </c>
      <c r="D44" s="26"/>
      <c r="E44" s="291">
        <f t="shared" si="7"/>
        <v>0</v>
      </c>
      <c r="F44" s="291">
        <f t="shared" si="8"/>
        <v>683901</v>
      </c>
      <c r="G44" s="2">
        <f t="shared" si="9"/>
        <v>751784</v>
      </c>
      <c r="H44" s="17">
        <f>$O$3+$N$3*H43+$M$3*F44+$L$3*G44</f>
        <v>681200.18519122014</v>
      </c>
      <c r="I44" s="26">
        <f>+H44</f>
        <v>681200.18519122014</v>
      </c>
      <c r="J44" s="1"/>
      <c r="K44" s="1"/>
      <c r="L44" s="1"/>
      <c r="M44" s="1"/>
      <c r="N44" s="1"/>
      <c r="O44" s="1"/>
      <c r="P44" s="1"/>
      <c r="Q44" s="1"/>
      <c r="R44" s="1"/>
      <c r="S44" s="1"/>
      <c r="T44" s="1"/>
      <c r="U44" s="1"/>
      <c r="V44" s="1"/>
      <c r="W44" s="1"/>
      <c r="X44" s="1"/>
      <c r="Y44" s="1"/>
      <c r="Z44" s="1"/>
      <c r="AC44" s="604">
        <v>671361</v>
      </c>
    </row>
    <row r="45" spans="1:29">
      <c r="A45" s="603"/>
      <c r="B45" s="27">
        <v>40</v>
      </c>
      <c r="C45" s="25" t="s">
        <v>70</v>
      </c>
      <c r="D45" s="26"/>
      <c r="E45" s="291">
        <f t="shared" si="7"/>
        <v>0</v>
      </c>
      <c r="F45" s="291">
        <f t="shared" si="8"/>
        <v>671361</v>
      </c>
      <c r="G45" s="2">
        <f t="shared" si="9"/>
        <v>683901</v>
      </c>
      <c r="H45" s="17">
        <f>$O$3+$N$3*H44+$M$3*F45+$L$3*G45</f>
        <v>672689.44828857109</v>
      </c>
      <c r="I45" s="26">
        <f>+H45</f>
        <v>672689.44828857109</v>
      </c>
      <c r="J45" s="1"/>
      <c r="K45" s="1"/>
      <c r="L45" s="1"/>
      <c r="M45" s="1"/>
      <c r="N45" s="1"/>
      <c r="O45" s="1"/>
      <c r="P45" s="1"/>
      <c r="Q45" s="1"/>
      <c r="R45" s="1"/>
      <c r="S45" s="1"/>
      <c r="T45" s="1"/>
      <c r="U45" s="1"/>
      <c r="V45" s="1"/>
      <c r="W45" s="1"/>
      <c r="X45" s="1"/>
      <c r="Y45" s="1"/>
      <c r="Z45" s="1"/>
      <c r="AC45" s="604">
        <v>632389</v>
      </c>
    </row>
    <row r="46" spans="1:29">
      <c r="A46" s="601">
        <v>2021</v>
      </c>
      <c r="B46" s="27">
        <v>41</v>
      </c>
      <c r="C46" s="25" t="s">
        <v>71</v>
      </c>
      <c r="D46" s="26">
        <v>654122</v>
      </c>
      <c r="E46" s="291">
        <f t="shared" si="7"/>
        <v>0</v>
      </c>
      <c r="F46" s="291">
        <f t="shared" si="8"/>
        <v>0</v>
      </c>
      <c r="G46" s="2">
        <f t="shared" si="9"/>
        <v>671361</v>
      </c>
      <c r="H46" s="17">
        <f>$O$3+$N$3*H45+$M$3*H42+$L$3*G46</f>
        <v>669587.86176629621</v>
      </c>
      <c r="I46" s="26">
        <f>+D46</f>
        <v>654122</v>
      </c>
      <c r="J46" s="1"/>
      <c r="K46" s="1"/>
      <c r="L46" s="1"/>
      <c r="M46" s="1"/>
      <c r="N46" s="1"/>
      <c r="O46" s="1"/>
      <c r="P46" s="1"/>
      <c r="Q46" s="1"/>
      <c r="R46" s="1"/>
      <c r="S46" s="1"/>
      <c r="T46" s="1"/>
      <c r="U46" s="1"/>
      <c r="V46" s="1"/>
      <c r="W46" s="1"/>
      <c r="X46" s="1"/>
      <c r="Y46" s="1"/>
      <c r="Z46" s="1"/>
      <c r="AC46" s="604">
        <v>609380</v>
      </c>
    </row>
    <row r="47" spans="1:29">
      <c r="A47" s="602"/>
      <c r="B47" s="27">
        <v>42</v>
      </c>
      <c r="C47" s="25" t="s">
        <v>72</v>
      </c>
      <c r="D47" s="26">
        <v>723768</v>
      </c>
      <c r="E47" s="291">
        <f t="shared" si="7"/>
        <v>654122</v>
      </c>
      <c r="F47" s="291">
        <f t="shared" si="8"/>
        <v>0</v>
      </c>
      <c r="G47" s="2">
        <f t="shared" si="9"/>
        <v>0</v>
      </c>
      <c r="H47" s="17">
        <f>$O$3+$N$3*H46+$M$3*H43+$L$3*H42</f>
        <v>743445.76672083943</v>
      </c>
      <c r="I47" s="26">
        <f t="shared" ref="I47:I52" si="10">+D47</f>
        <v>723768</v>
      </c>
      <c r="J47" s="1"/>
      <c r="K47" s="1"/>
      <c r="L47" s="1"/>
      <c r="M47" s="1"/>
      <c r="N47" s="1"/>
      <c r="O47" s="1"/>
      <c r="P47" s="1"/>
      <c r="Q47" s="1"/>
      <c r="R47" s="1"/>
      <c r="S47" s="1"/>
      <c r="T47" s="1"/>
      <c r="U47" s="1"/>
      <c r="V47" s="1"/>
      <c r="W47" s="1"/>
      <c r="X47" s="1"/>
      <c r="Y47" s="1"/>
      <c r="Z47" s="1"/>
      <c r="AC47" s="604">
        <v>614192</v>
      </c>
    </row>
    <row r="48" spans="1:29">
      <c r="A48" s="602"/>
      <c r="B48" s="27">
        <v>43</v>
      </c>
      <c r="C48" s="25" t="s">
        <v>73</v>
      </c>
      <c r="D48" s="26">
        <v>687659</v>
      </c>
      <c r="E48" s="291">
        <f t="shared" si="7"/>
        <v>723768</v>
      </c>
      <c r="F48" s="291">
        <f t="shared" si="8"/>
        <v>0</v>
      </c>
      <c r="G48" s="2">
        <f t="shared" si="9"/>
        <v>0</v>
      </c>
      <c r="H48" s="17">
        <f>$O$3+$N$3*H47+$M$3*H44+$L$3*H43</f>
        <v>681346.75334588182</v>
      </c>
      <c r="I48" s="26">
        <f t="shared" si="10"/>
        <v>687659</v>
      </c>
      <c r="J48" s="1"/>
      <c r="K48" s="1"/>
      <c r="L48" s="1"/>
      <c r="M48" s="1"/>
      <c r="N48" s="1"/>
      <c r="O48" s="1"/>
      <c r="P48" s="1"/>
      <c r="Q48" s="1"/>
      <c r="R48" s="1"/>
      <c r="S48" s="1"/>
      <c r="T48" s="1"/>
      <c r="U48" s="1"/>
      <c r="V48" s="1"/>
      <c r="W48" s="1"/>
      <c r="X48" s="1"/>
      <c r="Y48" s="1"/>
      <c r="Z48" s="1"/>
      <c r="AC48" s="604">
        <v>642403</v>
      </c>
    </row>
    <row r="49" spans="1:29">
      <c r="A49" s="603"/>
      <c r="B49" s="27">
        <v>44</v>
      </c>
      <c r="C49" s="25" t="s">
        <v>74</v>
      </c>
      <c r="D49" s="26">
        <v>700592</v>
      </c>
      <c r="E49" s="291">
        <f t="shared" si="7"/>
        <v>687659</v>
      </c>
      <c r="F49" s="291">
        <f t="shared" si="8"/>
        <v>0</v>
      </c>
      <c r="G49" s="2">
        <f t="shared" si="9"/>
        <v>0</v>
      </c>
      <c r="H49" s="17">
        <f>$O$3+$N$3*H48+$M$3*H45+$L$3*H44</f>
        <v>675649.96828694129</v>
      </c>
      <c r="I49" s="26">
        <f t="shared" si="10"/>
        <v>700592</v>
      </c>
      <c r="AC49" s="604">
        <v>654122</v>
      </c>
    </row>
    <row r="50" spans="1:29">
      <c r="A50" s="601">
        <v>2022</v>
      </c>
      <c r="B50" s="27">
        <v>45</v>
      </c>
      <c r="C50" s="25" t="s">
        <v>75</v>
      </c>
      <c r="D50" s="26">
        <v>691851</v>
      </c>
      <c r="E50" s="291">
        <f t="shared" si="7"/>
        <v>700592</v>
      </c>
      <c r="F50" s="291">
        <f t="shared" si="8"/>
        <v>654122</v>
      </c>
      <c r="G50" s="2">
        <f t="shared" si="9"/>
        <v>0</v>
      </c>
      <c r="H50" s="17">
        <f>$O$3+$N$3*H49+$M$3*H46+$L$3*H45</f>
        <v>674686.85924891953</v>
      </c>
      <c r="I50" s="26">
        <f t="shared" si="10"/>
        <v>691851</v>
      </c>
      <c r="AC50" s="604">
        <v>723768</v>
      </c>
    </row>
    <row r="51" spans="1:29">
      <c r="A51" s="602"/>
      <c r="B51" s="27">
        <v>46</v>
      </c>
      <c r="C51" s="25" t="s">
        <v>76</v>
      </c>
      <c r="D51" s="26">
        <v>773160</v>
      </c>
      <c r="E51" s="291">
        <f t="shared" si="7"/>
        <v>691851</v>
      </c>
      <c r="F51" s="291">
        <f t="shared" si="8"/>
        <v>723768</v>
      </c>
      <c r="G51" s="2">
        <f t="shared" si="9"/>
        <v>654122</v>
      </c>
      <c r="H51" s="17">
        <f t="shared" si="6"/>
        <v>744539.56219681888</v>
      </c>
      <c r="I51" s="26">
        <f t="shared" si="10"/>
        <v>773160</v>
      </c>
      <c r="AC51" s="604">
        <v>687659</v>
      </c>
    </row>
    <row r="52" spans="1:29">
      <c r="A52" s="602"/>
      <c r="B52" s="27">
        <v>47</v>
      </c>
      <c r="C52" s="25" t="s">
        <v>77</v>
      </c>
      <c r="D52" s="26">
        <v>727030</v>
      </c>
      <c r="E52" s="291">
        <f t="shared" si="7"/>
        <v>773160</v>
      </c>
      <c r="F52" s="291">
        <f t="shared" si="8"/>
        <v>687659</v>
      </c>
      <c r="G52" s="2">
        <f t="shared" si="9"/>
        <v>723768</v>
      </c>
      <c r="H52" s="17">
        <f t="shared" si="6"/>
        <v>719065.70625214372</v>
      </c>
      <c r="I52" s="26">
        <f t="shared" si="10"/>
        <v>727030</v>
      </c>
      <c r="AC52" s="604">
        <v>700592</v>
      </c>
    </row>
    <row r="53" spans="1:29">
      <c r="A53" s="603"/>
      <c r="B53" s="27">
        <v>48</v>
      </c>
      <c r="C53" s="25" t="s">
        <v>78</v>
      </c>
      <c r="D53" s="26">
        <v>711199</v>
      </c>
      <c r="E53" s="291">
        <f t="shared" si="7"/>
        <v>727030</v>
      </c>
      <c r="F53" s="291">
        <f t="shared" si="8"/>
        <v>700592</v>
      </c>
      <c r="G53" s="2">
        <f t="shared" si="9"/>
        <v>687659</v>
      </c>
      <c r="H53" s="17">
        <f>$O$3+$N$3*E53+$M$3*F53+$L$3*G53</f>
        <v>724664.67560978536</v>
      </c>
      <c r="I53" s="26">
        <f>+D53</f>
        <v>711199</v>
      </c>
      <c r="AC53" s="604">
        <v>691851</v>
      </c>
    </row>
    <row r="54" spans="1:29">
      <c r="A54" s="601">
        <v>2023</v>
      </c>
      <c r="B54" s="27">
        <v>49</v>
      </c>
      <c r="C54" s="25" t="s">
        <v>79</v>
      </c>
      <c r="D54" s="26"/>
      <c r="E54" s="291">
        <f t="shared" si="7"/>
        <v>711199</v>
      </c>
      <c r="F54" s="291">
        <f t="shared" si="8"/>
        <v>691851</v>
      </c>
      <c r="G54" s="2">
        <f t="shared" si="9"/>
        <v>700592</v>
      </c>
      <c r="H54" s="17">
        <f>$O$3+$N$3*E54+$M$3*F54+$L$3*G54</f>
        <v>699030.48045843863</v>
      </c>
      <c r="I54" s="26">
        <f>+H54</f>
        <v>699030.48045843863</v>
      </c>
      <c r="AC54" s="604">
        <v>773160</v>
      </c>
    </row>
    <row r="55" spans="1:29">
      <c r="A55" s="602"/>
      <c r="B55" s="27">
        <v>50</v>
      </c>
      <c r="C55" s="25" t="s">
        <v>80</v>
      </c>
      <c r="D55" s="26"/>
      <c r="E55" s="291"/>
      <c r="F55" s="291">
        <f t="shared" si="8"/>
        <v>773160</v>
      </c>
      <c r="G55" s="2">
        <f t="shared" si="9"/>
        <v>691851</v>
      </c>
      <c r="H55" s="17">
        <f>$O$3+$N$3*H54+$M$3*F55+$L$3*G55</f>
        <v>769398.11504657997</v>
      </c>
      <c r="I55" s="26">
        <f>+H55</f>
        <v>769398.11504657997</v>
      </c>
      <c r="AC55" s="604">
        <v>727030</v>
      </c>
    </row>
    <row r="56" spans="1:29">
      <c r="A56" s="602"/>
      <c r="B56" s="27">
        <v>51</v>
      </c>
      <c r="C56" s="25" t="s">
        <v>81</v>
      </c>
      <c r="D56" s="26"/>
      <c r="E56" s="291"/>
      <c r="F56" s="291">
        <f t="shared" si="8"/>
        <v>727030</v>
      </c>
      <c r="G56" s="2">
        <f t="shared" si="9"/>
        <v>773160</v>
      </c>
      <c r="H56" s="17">
        <f>$O$3+$N$3*H55+$M$3*F56+$L$3*G56</f>
        <v>720961.23277502693</v>
      </c>
      <c r="I56" s="26">
        <f>+H56</f>
        <v>720961.23277502693</v>
      </c>
      <c r="AC56" s="604">
        <v>711199</v>
      </c>
    </row>
    <row r="57" spans="1:29">
      <c r="A57" s="603"/>
      <c r="B57" s="27">
        <v>52</v>
      </c>
      <c r="C57" s="25" t="s">
        <v>82</v>
      </c>
      <c r="D57" s="26"/>
      <c r="E57" s="291"/>
      <c r="F57" s="291">
        <f t="shared" si="8"/>
        <v>711199</v>
      </c>
      <c r="G57" s="2">
        <f t="shared" si="9"/>
        <v>727030</v>
      </c>
      <c r="H57" s="17">
        <f>$O$3+$N$3*H56+$M$3*F57+$L$3*G57</f>
        <v>705776.11632722919</v>
      </c>
      <c r="I57" s="26">
        <f>+H57</f>
        <v>705776.11632722919</v>
      </c>
      <c r="AC57" s="604">
        <v>701720</v>
      </c>
    </row>
    <row r="58" spans="1:29">
      <c r="A58" s="601">
        <v>2024</v>
      </c>
      <c r="B58" s="598">
        <v>53</v>
      </c>
      <c r="C58" s="28" t="s">
        <v>83</v>
      </c>
      <c r="D58" s="600"/>
      <c r="E58" s="291"/>
      <c r="F58" s="291"/>
      <c r="G58" s="2">
        <f>D53</f>
        <v>711199</v>
      </c>
      <c r="H58" s="17">
        <f>$O$3+$N$3*H57+$M$3*H54+$L$3*G58</f>
        <v>695453.00058714813</v>
      </c>
      <c r="I58" s="2">
        <f t="shared" ref="I58:I93" si="11">H58</f>
        <v>695453.00058714813</v>
      </c>
      <c r="AC58" s="604">
        <v>734207</v>
      </c>
    </row>
    <row r="59" spans="1:29">
      <c r="A59" s="602"/>
      <c r="B59" s="598">
        <v>54</v>
      </c>
      <c r="C59" s="28" t="s">
        <v>84</v>
      </c>
      <c r="D59" s="600"/>
      <c r="E59" s="2"/>
      <c r="F59" s="291"/>
      <c r="G59" s="2"/>
      <c r="H59" s="17">
        <f>$O$3+$N$3*H58+$M$3*H55+$L$3*H54</f>
        <v>759355.32211543398</v>
      </c>
      <c r="I59" s="2">
        <f t="shared" si="11"/>
        <v>759355.32211543398</v>
      </c>
      <c r="AC59" s="604">
        <v>721388</v>
      </c>
    </row>
    <row r="60" spans="1:29">
      <c r="A60" s="602"/>
      <c r="B60" s="598">
        <v>55</v>
      </c>
      <c r="C60" s="28" t="s">
        <v>85</v>
      </c>
      <c r="D60" s="600"/>
      <c r="E60" s="2"/>
      <c r="F60" s="291"/>
      <c r="G60" s="2"/>
      <c r="H60" s="17">
        <f t="shared" ref="H60:H101" si="12">$O$3+$N$3*H59+$M$3*H56+$L$3*H55</f>
        <v>711706.89191449806</v>
      </c>
      <c r="I60" s="2">
        <f t="shared" si="11"/>
        <v>711706.89191449806</v>
      </c>
      <c r="AC60" s="604">
        <v>700911</v>
      </c>
    </row>
    <row r="61" spans="1:29">
      <c r="A61" s="603"/>
      <c r="B61" s="598">
        <v>56</v>
      </c>
      <c r="C61" s="28" t="s">
        <v>86</v>
      </c>
      <c r="D61" s="600"/>
      <c r="E61" s="2"/>
      <c r="F61" s="291"/>
      <c r="G61" s="2"/>
      <c r="H61" s="17">
        <f t="shared" si="12"/>
        <v>699024.50826456281</v>
      </c>
      <c r="I61" s="2">
        <f t="shared" si="11"/>
        <v>699024.50826456281</v>
      </c>
    </row>
    <row r="62" spans="1:29">
      <c r="A62" s="601">
        <v>2025</v>
      </c>
      <c r="B62" s="598">
        <v>57</v>
      </c>
      <c r="C62" s="28" t="s">
        <v>87</v>
      </c>
      <c r="D62" s="600"/>
      <c r="E62" s="2"/>
      <c r="F62" s="2"/>
      <c r="G62" s="2"/>
      <c r="H62" s="17">
        <f t="shared" si="12"/>
        <v>691486.37904088432</v>
      </c>
      <c r="I62" s="2">
        <f>H62</f>
        <v>691486.37904088432</v>
      </c>
    </row>
    <row r="63" spans="1:29">
      <c r="A63" s="602"/>
      <c r="B63" s="598">
        <v>58</v>
      </c>
      <c r="C63" s="28" t="s">
        <v>88</v>
      </c>
      <c r="D63" s="600"/>
      <c r="E63" s="600"/>
      <c r="F63" s="600"/>
      <c r="G63" s="2"/>
      <c r="H63" s="17">
        <f t="shared" si="12"/>
        <v>750196.6600788869</v>
      </c>
      <c r="I63" s="2">
        <f t="shared" si="11"/>
        <v>750196.6600788869</v>
      </c>
    </row>
    <row r="64" spans="1:29">
      <c r="A64" s="602"/>
      <c r="B64" s="598">
        <v>59</v>
      </c>
      <c r="C64" s="28" t="s">
        <v>89</v>
      </c>
      <c r="D64" s="600"/>
      <c r="E64" s="600"/>
      <c r="F64" s="600"/>
      <c r="G64" s="2"/>
      <c r="H64" s="17">
        <f t="shared" si="12"/>
        <v>704083.8645382023</v>
      </c>
      <c r="I64" s="2">
        <f t="shared" si="11"/>
        <v>704083.8645382023</v>
      </c>
    </row>
    <row r="65" spans="1:9" s="78" customFormat="1">
      <c r="A65" s="603"/>
      <c r="B65" s="598">
        <v>60</v>
      </c>
      <c r="C65" s="28" t="s">
        <v>90</v>
      </c>
      <c r="D65" s="600"/>
      <c r="E65" s="600"/>
      <c r="F65" s="600"/>
      <c r="G65" s="2"/>
      <c r="H65" s="17">
        <f t="shared" si="12"/>
        <v>694085.96364749456</v>
      </c>
      <c r="I65" s="2">
        <f t="shared" si="11"/>
        <v>694085.96364749456</v>
      </c>
    </row>
    <row r="66" spans="1:9" s="78" customFormat="1">
      <c r="A66" s="601">
        <v>2026</v>
      </c>
      <c r="B66" s="598">
        <v>61</v>
      </c>
      <c r="C66" s="28" t="s">
        <v>289</v>
      </c>
      <c r="D66" s="600"/>
      <c r="E66" s="600"/>
      <c r="F66" s="600"/>
      <c r="G66" s="2"/>
      <c r="H66" s="17">
        <f t="shared" si="12"/>
        <v>689122.11799403233</v>
      </c>
      <c r="I66" s="2">
        <f t="shared" si="11"/>
        <v>689122.11799403233</v>
      </c>
    </row>
    <row r="67" spans="1:9" s="78" customFormat="1">
      <c r="A67" s="602"/>
      <c r="B67" s="598">
        <v>62</v>
      </c>
      <c r="C67" s="28" t="s">
        <v>290</v>
      </c>
      <c r="D67" s="600"/>
      <c r="E67" s="600"/>
      <c r="F67" s="600"/>
      <c r="G67" s="2"/>
      <c r="H67" s="17">
        <f t="shared" si="12"/>
        <v>743057.52778065694</v>
      </c>
      <c r="I67" s="2">
        <f t="shared" si="11"/>
        <v>743057.52778065694</v>
      </c>
    </row>
    <row r="68" spans="1:9" s="78" customFormat="1">
      <c r="A68" s="602"/>
      <c r="B68" s="598">
        <v>63</v>
      </c>
      <c r="C68" s="28" t="s">
        <v>291</v>
      </c>
      <c r="D68" s="600"/>
      <c r="E68" s="600"/>
      <c r="F68" s="600"/>
      <c r="G68" s="600"/>
      <c r="H68" s="17">
        <f t="shared" si="12"/>
        <v>698608.09282419446</v>
      </c>
      <c r="I68" s="2">
        <f t="shared" si="11"/>
        <v>698608.09282419446</v>
      </c>
    </row>
    <row r="69" spans="1:9" s="78" customFormat="1">
      <c r="A69" s="603"/>
      <c r="B69" s="598">
        <v>64</v>
      </c>
      <c r="C69" s="28" t="s">
        <v>292</v>
      </c>
      <c r="D69" s="600"/>
      <c r="E69" s="600"/>
      <c r="F69" s="600"/>
      <c r="G69" s="600"/>
      <c r="H69" s="17">
        <f t="shared" si="12"/>
        <v>691068.71926264605</v>
      </c>
      <c r="I69" s="2">
        <f t="shared" si="11"/>
        <v>691068.71926264605</v>
      </c>
    </row>
    <row r="70" spans="1:9" s="78" customFormat="1">
      <c r="A70" s="601">
        <v>2027</v>
      </c>
      <c r="B70" s="598">
        <v>65</v>
      </c>
      <c r="C70" s="28" t="s">
        <v>293</v>
      </c>
      <c r="D70" s="600"/>
      <c r="E70" s="600"/>
      <c r="F70" s="600"/>
      <c r="G70" s="600"/>
      <c r="H70" s="17">
        <f t="shared" si="12"/>
        <v>688238.51006996527</v>
      </c>
      <c r="I70" s="2">
        <f t="shared" si="11"/>
        <v>688238.51006996527</v>
      </c>
    </row>
    <row r="71" spans="1:9" s="78" customFormat="1">
      <c r="A71" s="602"/>
      <c r="B71" s="598">
        <v>66</v>
      </c>
      <c r="C71" s="28" t="s">
        <v>294</v>
      </c>
      <c r="D71" s="600"/>
      <c r="E71" s="600"/>
      <c r="F71" s="600"/>
      <c r="G71" s="600"/>
      <c r="H71" s="17">
        <f t="shared" si="12"/>
        <v>737630.22624886269</v>
      </c>
      <c r="I71" s="2">
        <f t="shared" si="11"/>
        <v>737630.22624886269</v>
      </c>
    </row>
    <row r="72" spans="1:9" s="78" customFormat="1">
      <c r="A72" s="602"/>
      <c r="B72" s="598">
        <v>67</v>
      </c>
      <c r="C72" s="28" t="s">
        <v>295</v>
      </c>
      <c r="D72" s="600"/>
      <c r="E72" s="600"/>
      <c r="F72" s="600"/>
      <c r="G72" s="600"/>
      <c r="H72" s="17">
        <f t="shared" si="12"/>
        <v>694840.04944987246</v>
      </c>
      <c r="I72" s="2">
        <f t="shared" si="11"/>
        <v>694840.04944987246</v>
      </c>
    </row>
    <row r="73" spans="1:9" s="78" customFormat="1">
      <c r="A73" s="603"/>
      <c r="B73" s="598">
        <v>68</v>
      </c>
      <c r="C73" s="28" t="s">
        <v>296</v>
      </c>
      <c r="D73" s="600"/>
      <c r="E73" s="600"/>
      <c r="F73" s="600"/>
      <c r="G73" s="600"/>
      <c r="H73" s="17">
        <f t="shared" si="12"/>
        <v>689475.64672663878</v>
      </c>
      <c r="I73" s="2">
        <f t="shared" si="11"/>
        <v>689475.64672663878</v>
      </c>
    </row>
    <row r="74" spans="1:9" s="78" customFormat="1">
      <c r="A74" s="601">
        <v>2028</v>
      </c>
      <c r="B74" s="598">
        <v>69</v>
      </c>
      <c r="C74" s="28" t="s">
        <v>611</v>
      </c>
      <c r="D74" s="600"/>
      <c r="E74" s="600"/>
      <c r="F74" s="600"/>
      <c r="G74" s="600"/>
      <c r="H74" s="17">
        <f t="shared" si="12"/>
        <v>688352.7124365354</v>
      </c>
      <c r="I74" s="2">
        <f t="shared" si="11"/>
        <v>688352.7124365354</v>
      </c>
    </row>
    <row r="75" spans="1:9" s="78" customFormat="1">
      <c r="A75" s="602"/>
      <c r="B75" s="598">
        <v>70</v>
      </c>
      <c r="C75" s="28" t="s">
        <v>612</v>
      </c>
      <c r="D75" s="600"/>
      <c r="E75" s="600"/>
      <c r="F75" s="600"/>
      <c r="G75" s="600"/>
      <c r="H75" s="17">
        <f t="shared" si="12"/>
        <v>733418.69078940735</v>
      </c>
      <c r="I75" s="2">
        <f t="shared" si="11"/>
        <v>733418.69078940735</v>
      </c>
    </row>
    <row r="76" spans="1:9" s="78" customFormat="1">
      <c r="A76" s="602"/>
      <c r="B76" s="598">
        <v>71</v>
      </c>
      <c r="C76" s="28" t="s">
        <v>613</v>
      </c>
      <c r="D76" s="600"/>
      <c r="E76" s="600"/>
      <c r="F76" s="600"/>
      <c r="G76" s="600"/>
      <c r="H76" s="17">
        <f t="shared" si="12"/>
        <v>692274.25925067905</v>
      </c>
      <c r="I76" s="2">
        <f t="shared" si="11"/>
        <v>692274.25925067905</v>
      </c>
    </row>
    <row r="77" spans="1:9" s="78" customFormat="1">
      <c r="A77" s="603"/>
      <c r="B77" s="598">
        <v>72</v>
      </c>
      <c r="C77" s="28" t="s">
        <v>614</v>
      </c>
      <c r="D77" s="600"/>
      <c r="E77" s="600"/>
      <c r="F77" s="600"/>
      <c r="G77" s="600"/>
      <c r="H77" s="17">
        <f t="shared" si="12"/>
        <v>688826.49560741521</v>
      </c>
      <c r="I77" s="2">
        <f t="shared" si="11"/>
        <v>688826.49560741521</v>
      </c>
    </row>
    <row r="78" spans="1:9" s="78" customFormat="1">
      <c r="A78" s="601">
        <v>2029</v>
      </c>
      <c r="B78" s="598">
        <v>73</v>
      </c>
      <c r="C78" s="28" t="s">
        <v>615</v>
      </c>
      <c r="D78" s="600"/>
      <c r="E78" s="600"/>
      <c r="F78" s="600"/>
      <c r="G78" s="600"/>
      <c r="H78" s="17">
        <f t="shared" si="12"/>
        <v>689048.74367086042</v>
      </c>
      <c r="I78" s="2">
        <f t="shared" si="11"/>
        <v>689048.74367086042</v>
      </c>
    </row>
    <row r="79" spans="1:9" s="78" customFormat="1">
      <c r="A79" s="602"/>
      <c r="B79" s="598">
        <v>74</v>
      </c>
      <c r="C79" s="28" t="s">
        <v>616</v>
      </c>
      <c r="D79" s="600"/>
      <c r="E79" s="600"/>
      <c r="F79" s="600"/>
      <c r="G79" s="600"/>
      <c r="H79" s="17">
        <f t="shared" si="12"/>
        <v>730025.9099242955</v>
      </c>
      <c r="I79" s="2">
        <f t="shared" si="11"/>
        <v>730025.9099242955</v>
      </c>
    </row>
    <row r="80" spans="1:9" s="78" customFormat="1">
      <c r="A80" s="602"/>
      <c r="B80" s="598">
        <v>75</v>
      </c>
      <c r="C80" s="28" t="s">
        <v>617</v>
      </c>
      <c r="D80" s="600"/>
      <c r="E80" s="600"/>
      <c r="F80" s="600"/>
      <c r="G80" s="600"/>
      <c r="H80" s="17">
        <f t="shared" si="12"/>
        <v>690525.29594115843</v>
      </c>
      <c r="I80" s="2">
        <f t="shared" si="11"/>
        <v>690525.29594115843</v>
      </c>
    </row>
    <row r="81" spans="1:29" s="78" customFormat="1">
      <c r="A81" s="603"/>
      <c r="B81" s="598">
        <v>76</v>
      </c>
      <c r="C81" s="28" t="s">
        <v>618</v>
      </c>
      <c r="D81" s="600"/>
      <c r="E81" s="600"/>
      <c r="F81" s="600"/>
      <c r="G81" s="600"/>
      <c r="H81" s="17">
        <f t="shared" si="12"/>
        <v>688771.33458014927</v>
      </c>
      <c r="I81" s="2">
        <f t="shared" si="11"/>
        <v>688771.33458014927</v>
      </c>
      <c r="AC81" s="604"/>
    </row>
    <row r="82" spans="1:29" s="78" customFormat="1">
      <c r="A82" s="601">
        <v>2030</v>
      </c>
      <c r="B82" s="598">
        <v>77</v>
      </c>
      <c r="C82" s="28" t="s">
        <v>619</v>
      </c>
      <c r="D82" s="600"/>
      <c r="E82" s="600"/>
      <c r="F82" s="600"/>
      <c r="G82" s="600"/>
      <c r="H82" s="17">
        <f t="shared" si="12"/>
        <v>690040.06829485728</v>
      </c>
      <c r="I82" s="2">
        <f t="shared" si="11"/>
        <v>690040.06829485728</v>
      </c>
    </row>
    <row r="83" spans="1:29" s="78" customFormat="1">
      <c r="A83" s="602"/>
      <c r="B83" s="598">
        <v>78</v>
      </c>
      <c r="C83" s="28" t="s">
        <v>620</v>
      </c>
      <c r="D83" s="600"/>
      <c r="E83" s="600"/>
      <c r="F83" s="600"/>
      <c r="G83" s="600"/>
      <c r="H83" s="17">
        <f t="shared" si="12"/>
        <v>727181.23298734589</v>
      </c>
      <c r="I83" s="2">
        <f t="shared" si="11"/>
        <v>727181.23298734589</v>
      </c>
    </row>
    <row r="84" spans="1:29" s="78" customFormat="1">
      <c r="A84" s="602"/>
      <c r="B84" s="598">
        <v>79</v>
      </c>
      <c r="C84" s="28" t="s">
        <v>621</v>
      </c>
      <c r="D84" s="600"/>
      <c r="E84" s="600"/>
      <c r="F84" s="600"/>
      <c r="G84" s="600"/>
      <c r="H84" s="17">
        <f t="shared" si="12"/>
        <v>689330.78379593778</v>
      </c>
      <c r="I84" s="2">
        <f t="shared" si="11"/>
        <v>689330.78379593778</v>
      </c>
    </row>
    <row r="85" spans="1:29" s="78" customFormat="1">
      <c r="A85" s="603"/>
      <c r="B85" s="598">
        <v>80</v>
      </c>
      <c r="C85" s="28" t="s">
        <v>622</v>
      </c>
      <c r="D85" s="600"/>
      <c r="E85" s="600"/>
      <c r="F85" s="600"/>
      <c r="G85" s="600"/>
      <c r="H85" s="17">
        <f t="shared" si="12"/>
        <v>689077.27372109669</v>
      </c>
      <c r="I85" s="2">
        <f t="shared" si="11"/>
        <v>689077.27372109669</v>
      </c>
    </row>
    <row r="86" spans="1:29" s="78" customFormat="1">
      <c r="A86" s="601">
        <v>2031</v>
      </c>
      <c r="B86" s="598">
        <v>81</v>
      </c>
      <c r="C86" s="28" t="s">
        <v>623</v>
      </c>
      <c r="D86" s="600"/>
      <c r="E86" s="600"/>
      <c r="F86" s="600"/>
      <c r="G86" s="600"/>
      <c r="H86" s="17">
        <f t="shared" si="12"/>
        <v>691146.29102778202</v>
      </c>
      <c r="I86" s="2">
        <f t="shared" si="11"/>
        <v>691146.29102778202</v>
      </c>
    </row>
    <row r="87" spans="1:29" s="78" customFormat="1">
      <c r="A87" s="602"/>
      <c r="B87" s="598">
        <v>82</v>
      </c>
      <c r="C87" s="28" t="s">
        <v>624</v>
      </c>
      <c r="D87" s="600"/>
      <c r="E87" s="600"/>
      <c r="F87" s="600"/>
      <c r="G87" s="600"/>
      <c r="H87" s="17">
        <f t="shared" si="12"/>
        <v>724711.21853461652</v>
      </c>
      <c r="I87" s="2">
        <f t="shared" si="11"/>
        <v>724711.21853461652</v>
      </c>
    </row>
    <row r="88" spans="1:29" s="78" customFormat="1">
      <c r="A88" s="602"/>
      <c r="B88" s="598">
        <v>83</v>
      </c>
      <c r="C88" s="28" t="s">
        <v>625</v>
      </c>
      <c r="D88" s="600"/>
      <c r="E88" s="600"/>
      <c r="F88" s="600"/>
      <c r="G88" s="600"/>
      <c r="H88" s="17">
        <f t="shared" si="12"/>
        <v>688519.0224439603</v>
      </c>
      <c r="I88" s="2">
        <f t="shared" si="11"/>
        <v>688519.0224439603</v>
      </c>
    </row>
    <row r="89" spans="1:29" s="78" customFormat="1">
      <c r="A89" s="603"/>
      <c r="B89" s="598">
        <v>84</v>
      </c>
      <c r="C89" s="28" t="s">
        <v>626</v>
      </c>
      <c r="D89" s="600"/>
      <c r="E89" s="600"/>
      <c r="F89" s="600"/>
      <c r="G89" s="600"/>
      <c r="H89" s="17">
        <f t="shared" si="12"/>
        <v>689594.78093482228</v>
      </c>
      <c r="I89" s="2">
        <f t="shared" si="11"/>
        <v>689594.78093482228</v>
      </c>
    </row>
    <row r="90" spans="1:29">
      <c r="A90" s="601">
        <v>2032</v>
      </c>
      <c r="B90" s="598">
        <v>85</v>
      </c>
      <c r="C90" s="28" t="s">
        <v>627</v>
      </c>
      <c r="D90" s="600"/>
      <c r="E90" s="600"/>
      <c r="F90" s="600"/>
      <c r="G90" s="600"/>
      <c r="H90" s="17">
        <f t="shared" si="12"/>
        <v>692259.90169156773</v>
      </c>
      <c r="I90" s="2">
        <f t="shared" si="11"/>
        <v>692259.90169156773</v>
      </c>
    </row>
    <row r="91" spans="1:29">
      <c r="A91" s="602"/>
      <c r="B91" s="598">
        <v>86</v>
      </c>
      <c r="C91" s="28" t="s">
        <v>628</v>
      </c>
      <c r="D91" s="600"/>
      <c r="E91" s="600"/>
      <c r="F91" s="600"/>
      <c r="G91" s="600"/>
      <c r="H91" s="17">
        <f t="shared" si="12"/>
        <v>722507.70027218875</v>
      </c>
      <c r="I91" s="2">
        <f t="shared" si="11"/>
        <v>722507.70027218875</v>
      </c>
    </row>
    <row r="92" spans="1:29">
      <c r="A92" s="602"/>
      <c r="B92" s="598">
        <v>87</v>
      </c>
      <c r="C92" s="28" t="s">
        <v>629</v>
      </c>
      <c r="D92" s="600"/>
      <c r="E92" s="600"/>
      <c r="F92" s="600"/>
      <c r="G92" s="600"/>
      <c r="H92" s="17">
        <f t="shared" si="12"/>
        <v>687978.64815768425</v>
      </c>
      <c r="I92" s="2">
        <f t="shared" si="11"/>
        <v>687978.64815768425</v>
      </c>
    </row>
    <row r="93" spans="1:29">
      <c r="A93" s="603"/>
      <c r="B93" s="598">
        <v>88</v>
      </c>
      <c r="C93" s="28" t="s">
        <v>630</v>
      </c>
      <c r="D93" s="600"/>
      <c r="E93" s="600"/>
      <c r="F93" s="600"/>
      <c r="G93" s="600"/>
      <c r="H93" s="17">
        <f t="shared" si="12"/>
        <v>690229.17600817676</v>
      </c>
      <c r="I93" s="2">
        <f t="shared" si="11"/>
        <v>690229.17600817676</v>
      </c>
    </row>
    <row r="94" spans="1:29">
      <c r="A94" s="601">
        <v>2033</v>
      </c>
      <c r="B94" s="598">
        <v>89</v>
      </c>
      <c r="C94" s="28" t="s">
        <v>619</v>
      </c>
      <c r="D94" s="600"/>
      <c r="E94" s="600"/>
      <c r="F94" s="600"/>
      <c r="G94" s="600"/>
      <c r="H94" s="17">
        <f t="shared" si="12"/>
        <v>693320.09929517703</v>
      </c>
      <c r="I94" s="2">
        <f t="shared" ref="I94:I101" si="13">H94</f>
        <v>693320.09929517703</v>
      </c>
    </row>
    <row r="95" spans="1:29">
      <c r="A95" s="602"/>
      <c r="B95" s="598">
        <v>90</v>
      </c>
      <c r="C95" s="28" t="s">
        <v>620</v>
      </c>
      <c r="D95" s="600"/>
      <c r="E95" s="600"/>
      <c r="F95" s="600"/>
      <c r="G95" s="600"/>
      <c r="H95" s="17">
        <f t="shared" si="12"/>
        <v>720503.95826840191</v>
      </c>
      <c r="I95" s="2">
        <f t="shared" si="13"/>
        <v>720503.95826840191</v>
      </c>
    </row>
    <row r="96" spans="1:29">
      <c r="A96" s="602"/>
      <c r="B96" s="598">
        <v>91</v>
      </c>
      <c r="C96" s="28" t="s">
        <v>621</v>
      </c>
      <c r="D96" s="600"/>
      <c r="E96" s="600"/>
      <c r="F96" s="600"/>
      <c r="G96" s="600"/>
      <c r="H96" s="17">
        <f t="shared" si="12"/>
        <v>687636.84963176784</v>
      </c>
      <c r="I96" s="2">
        <f t="shared" si="13"/>
        <v>687636.84963176784</v>
      </c>
    </row>
    <row r="97" spans="1:9">
      <c r="A97" s="603"/>
      <c r="B97" s="598">
        <v>92</v>
      </c>
      <c r="C97" s="28" t="s">
        <v>622</v>
      </c>
      <c r="D97" s="600"/>
      <c r="E97" s="600"/>
      <c r="F97" s="600"/>
      <c r="G97" s="600"/>
      <c r="H97" s="17">
        <f t="shared" si="12"/>
        <v>690920.74430863606</v>
      </c>
      <c r="I97" s="2">
        <f t="shared" si="13"/>
        <v>690920.74430863606</v>
      </c>
    </row>
    <row r="98" spans="1:9">
      <c r="A98" s="601">
        <v>2034</v>
      </c>
      <c r="B98" s="598">
        <v>93</v>
      </c>
      <c r="C98" s="28" t="s">
        <v>623</v>
      </c>
      <c r="D98" s="600"/>
      <c r="E98" s="600"/>
      <c r="F98" s="600"/>
      <c r="G98" s="600"/>
      <c r="H98" s="17">
        <f t="shared" si="12"/>
        <v>694295.00775926642</v>
      </c>
      <c r="I98" s="2">
        <f t="shared" si="13"/>
        <v>694295.00775926642</v>
      </c>
    </row>
    <row r="99" spans="1:9">
      <c r="A99" s="602"/>
      <c r="B99" s="598">
        <v>94</v>
      </c>
      <c r="C99" s="28" t="s">
        <v>624</v>
      </c>
      <c r="D99" s="600"/>
      <c r="E99" s="600"/>
      <c r="F99" s="600"/>
      <c r="G99" s="600"/>
      <c r="H99" s="17">
        <f t="shared" si="12"/>
        <v>718658.86733482056</v>
      </c>
      <c r="I99" s="2">
        <f t="shared" si="13"/>
        <v>718658.86733482056</v>
      </c>
    </row>
    <row r="100" spans="1:9">
      <c r="A100" s="602"/>
      <c r="B100" s="598">
        <v>95</v>
      </c>
      <c r="C100" s="28" t="s">
        <v>625</v>
      </c>
      <c r="D100" s="600"/>
      <c r="E100" s="600"/>
      <c r="F100" s="600"/>
      <c r="G100" s="600"/>
      <c r="H100" s="17">
        <f t="shared" si="12"/>
        <v>687445.06432154088</v>
      </c>
      <c r="I100" s="2">
        <f t="shared" si="13"/>
        <v>687445.06432154088</v>
      </c>
    </row>
    <row r="101" spans="1:9">
      <c r="A101" s="603"/>
      <c r="B101" s="598">
        <v>96</v>
      </c>
      <c r="C101" s="28" t="s">
        <v>626</v>
      </c>
      <c r="D101" s="600"/>
      <c r="E101" s="600"/>
      <c r="F101" s="600"/>
      <c r="G101" s="600"/>
      <c r="H101" s="17">
        <f t="shared" si="12"/>
        <v>691631.80199240416</v>
      </c>
      <c r="I101" s="2">
        <f t="shared" si="13"/>
        <v>691631.80199240416</v>
      </c>
    </row>
    <row r="102" spans="1:9">
      <c r="A102" s="78"/>
      <c r="B102" s="78"/>
      <c r="C102" s="78"/>
      <c r="D102" s="78"/>
      <c r="E102" s="78"/>
      <c r="F102" s="78"/>
      <c r="G102" s="78"/>
      <c r="H102" s="78"/>
      <c r="I102" s="78"/>
    </row>
    <row r="103" spans="1:9">
      <c r="A103" s="600" t="s">
        <v>92</v>
      </c>
      <c r="B103" s="600" t="s">
        <v>631</v>
      </c>
      <c r="C103" s="78"/>
      <c r="D103" s="78"/>
      <c r="E103" s="78"/>
      <c r="F103" s="78"/>
      <c r="G103" s="78"/>
      <c r="H103" s="78"/>
      <c r="I103" s="78"/>
    </row>
    <row r="104" spans="1:9">
      <c r="A104" s="600">
        <v>2010</v>
      </c>
      <c r="B104" s="2">
        <f>AVERAGE(I2:I5)</f>
        <v>670523.67944179825</v>
      </c>
      <c r="C104" s="78"/>
      <c r="D104" s="78"/>
      <c r="E104" s="78"/>
      <c r="F104" s="78"/>
      <c r="G104" s="78"/>
      <c r="H104" s="78"/>
      <c r="I104" s="78"/>
    </row>
    <row r="105" spans="1:9">
      <c r="A105" s="600">
        <v>2011</v>
      </c>
      <c r="B105" s="2">
        <f>AVERAGE(I6:I9)</f>
        <v>710781.5972206014</v>
      </c>
      <c r="C105" s="78"/>
      <c r="D105" s="78"/>
      <c r="E105" s="78"/>
      <c r="F105" s="78"/>
      <c r="G105" s="78"/>
      <c r="H105" s="78"/>
      <c r="I105" s="78"/>
    </row>
    <row r="106" spans="1:9">
      <c r="A106" s="600">
        <v>2012</v>
      </c>
      <c r="B106" s="2">
        <f>AVERAGE(I10:I13)</f>
        <v>703486</v>
      </c>
      <c r="C106" s="78"/>
      <c r="D106" s="78"/>
      <c r="E106" s="78"/>
      <c r="F106" s="78"/>
      <c r="G106" s="78"/>
      <c r="H106" s="78"/>
      <c r="I106" s="78"/>
    </row>
    <row r="107" spans="1:9">
      <c r="A107" s="600">
        <v>2013</v>
      </c>
      <c r="B107" s="2">
        <f>AVERAGE(I14:I17)</f>
        <v>720407.25</v>
      </c>
      <c r="C107" s="78"/>
      <c r="D107" s="78"/>
      <c r="E107" s="78"/>
      <c r="F107" s="78"/>
      <c r="G107" s="78"/>
      <c r="H107" s="78"/>
      <c r="I107" s="78"/>
    </row>
    <row r="108" spans="1:9">
      <c r="A108" s="600">
        <v>2014</v>
      </c>
      <c r="B108" s="2">
        <f>AVERAGE(I18:I21)</f>
        <v>702306</v>
      </c>
      <c r="C108" s="78"/>
      <c r="D108" s="78"/>
      <c r="E108" s="78"/>
      <c r="F108" s="78"/>
      <c r="G108" s="78"/>
      <c r="H108" s="78"/>
      <c r="I108" s="78"/>
    </row>
    <row r="109" spans="1:9">
      <c r="A109" s="600">
        <v>2015</v>
      </c>
      <c r="B109" s="2">
        <f>AVERAGE(I22:I25)</f>
        <v>721487.25</v>
      </c>
      <c r="C109" s="78"/>
      <c r="D109" s="78"/>
      <c r="E109" s="78"/>
      <c r="F109" s="78"/>
      <c r="G109" s="78"/>
      <c r="H109" s="78"/>
      <c r="I109" s="78"/>
    </row>
    <row r="110" spans="1:9">
      <c r="A110" s="600">
        <v>2016</v>
      </c>
      <c r="B110" s="2">
        <f>AVERAGE(I26:I29)</f>
        <v>706477.75</v>
      </c>
      <c r="C110" s="78"/>
      <c r="D110" s="31"/>
      <c r="E110" s="78"/>
      <c r="F110" s="78"/>
      <c r="G110" s="78"/>
      <c r="H110" s="78"/>
      <c r="I110" s="78"/>
    </row>
    <row r="111" spans="1:9">
      <c r="A111" s="600">
        <v>2017</v>
      </c>
      <c r="B111" s="2">
        <f>AVERAGE(I30:I33)</f>
        <v>726390</v>
      </c>
      <c r="C111" s="78"/>
      <c r="D111" s="31"/>
      <c r="E111" s="78"/>
      <c r="F111" s="78"/>
      <c r="G111" s="78"/>
      <c r="H111" s="78"/>
      <c r="I111" s="78"/>
    </row>
    <row r="112" spans="1:9">
      <c r="A112" s="600">
        <v>2018</v>
      </c>
      <c r="B112" s="2">
        <f>AVERAGE(I34:I37)</f>
        <v>707377.5</v>
      </c>
      <c r="C112" s="78"/>
      <c r="D112" s="31"/>
      <c r="E112" s="78"/>
      <c r="F112" s="78"/>
      <c r="G112" s="78"/>
      <c r="H112" s="78"/>
      <c r="I112" s="78"/>
    </row>
    <row r="113" spans="1:9">
      <c r="A113" s="600">
        <v>2019</v>
      </c>
      <c r="B113" s="2">
        <f>AVERAGE(I38:I41)</f>
        <v>693223.75</v>
      </c>
      <c r="C113" s="78"/>
      <c r="D113" s="31"/>
      <c r="E113" s="78"/>
      <c r="F113" s="78"/>
      <c r="G113" s="78"/>
      <c r="H113" s="78"/>
      <c r="I113" s="78"/>
    </row>
    <row r="114" spans="1:9">
      <c r="A114" s="600">
        <v>2020</v>
      </c>
      <c r="B114" s="606">
        <f>AVERAGE(I42:I45)</f>
        <v>691114.2523244702</v>
      </c>
      <c r="C114" s="78" t="s">
        <v>1007</v>
      </c>
      <c r="D114" s="31"/>
      <c r="E114" s="78"/>
      <c r="F114" s="78"/>
      <c r="G114" s="78"/>
      <c r="H114" s="78"/>
      <c r="I114" s="78"/>
    </row>
    <row r="115" spans="1:9">
      <c r="A115" s="600">
        <v>2021</v>
      </c>
      <c r="B115" s="2">
        <f>AVERAGE(I46:I49)</f>
        <v>691535.25</v>
      </c>
      <c r="C115" s="78"/>
      <c r="D115" s="31"/>
      <c r="E115" s="78"/>
      <c r="F115" s="78"/>
      <c r="G115" s="78"/>
      <c r="H115" s="78"/>
      <c r="I115" s="78"/>
    </row>
    <row r="116" spans="1:9">
      <c r="A116" s="600">
        <v>2022</v>
      </c>
      <c r="B116" s="2">
        <f>AVERAGE(I50:I53)</f>
        <v>725810</v>
      </c>
      <c r="C116" s="78"/>
      <c r="D116" s="31"/>
      <c r="E116" s="78"/>
      <c r="F116" s="78"/>
      <c r="G116" s="78"/>
      <c r="H116" s="78"/>
      <c r="I116" s="78"/>
    </row>
    <row r="117" spans="1:9">
      <c r="A117" s="600">
        <v>2023</v>
      </c>
      <c r="B117" s="2">
        <f>AVERAGE(I54:I57)</f>
        <v>723791.48615181865</v>
      </c>
      <c r="C117" s="78"/>
      <c r="D117" s="31"/>
      <c r="E117" s="78"/>
      <c r="F117" s="78"/>
      <c r="G117" s="78"/>
      <c r="H117" s="78"/>
      <c r="I117" s="78"/>
    </row>
    <row r="118" spans="1:9">
      <c r="A118" s="600">
        <v>2024</v>
      </c>
      <c r="B118" s="2">
        <f>AVERAGE(I58:I61)</f>
        <v>716384.93072041078</v>
      </c>
      <c r="C118" s="78"/>
      <c r="D118" s="31"/>
      <c r="E118" s="78"/>
      <c r="F118" s="78"/>
      <c r="G118" s="78"/>
      <c r="H118" s="78"/>
      <c r="I118" s="78"/>
    </row>
    <row r="119" spans="1:9">
      <c r="A119" s="600">
        <v>2025</v>
      </c>
      <c r="B119" s="2">
        <f>AVERAGE(I62:I65)</f>
        <v>709963.21682636708</v>
      </c>
      <c r="C119" s="78"/>
      <c r="D119" s="31"/>
      <c r="E119" s="78"/>
      <c r="F119" s="78"/>
      <c r="G119" s="78"/>
      <c r="H119" s="78"/>
      <c r="I119" s="78"/>
    </row>
    <row r="120" spans="1:9">
      <c r="A120" s="600">
        <v>2026</v>
      </c>
      <c r="B120" s="2">
        <f>AVERAGE(I66:I69)</f>
        <v>705464.11446538242</v>
      </c>
      <c r="C120" s="78"/>
      <c r="D120" s="31"/>
      <c r="E120" s="71"/>
      <c r="F120" s="78"/>
      <c r="G120" s="78"/>
      <c r="H120" s="78"/>
      <c r="I120" s="78"/>
    </row>
    <row r="121" spans="1:9">
      <c r="A121" s="600">
        <v>2027</v>
      </c>
      <c r="B121" s="2">
        <f>AVERAGE(I70:I73)</f>
        <v>702546.10812383494</v>
      </c>
      <c r="C121" s="78"/>
      <c r="D121" s="31"/>
      <c r="E121" s="71"/>
      <c r="F121" s="78"/>
      <c r="G121" s="78"/>
      <c r="H121" s="78"/>
      <c r="I121" s="78"/>
    </row>
    <row r="122" spans="1:9">
      <c r="A122" s="600">
        <v>2028</v>
      </c>
      <c r="B122" s="2">
        <f>AVERAGE(I74:I77)</f>
        <v>700718.0395210092</v>
      </c>
      <c r="C122" s="78"/>
      <c r="D122" s="31"/>
      <c r="E122" s="71"/>
      <c r="F122" s="78"/>
      <c r="G122" s="78"/>
      <c r="H122" s="78"/>
      <c r="I122" s="78"/>
    </row>
    <row r="123" spans="1:9">
      <c r="A123" s="600">
        <v>2029</v>
      </c>
      <c r="B123" s="2">
        <f>AVERAGE(I78:I81)</f>
        <v>699592.82102911593</v>
      </c>
      <c r="C123" s="78"/>
      <c r="D123" s="31"/>
      <c r="E123" s="71"/>
      <c r="F123" s="78"/>
      <c r="G123" s="78"/>
      <c r="H123" s="78"/>
      <c r="I123" s="78"/>
    </row>
    <row r="124" spans="1:9">
      <c r="A124" s="600">
        <v>2030</v>
      </c>
      <c r="B124" s="2">
        <f>AVERAGE(I82:I85)</f>
        <v>698907.33969980944</v>
      </c>
      <c r="C124" s="78"/>
      <c r="D124" s="31"/>
      <c r="E124" s="71"/>
      <c r="F124" s="78"/>
      <c r="G124" s="78"/>
      <c r="H124" s="78"/>
      <c r="I124" s="78"/>
    </row>
    <row r="125" spans="1:9">
      <c r="A125" s="600"/>
      <c r="B125" s="2"/>
      <c r="C125" s="78"/>
      <c r="D125" s="31"/>
      <c r="E125" s="71"/>
      <c r="F125" s="78"/>
      <c r="G125" s="78"/>
      <c r="H125" s="78"/>
      <c r="I125" s="78"/>
    </row>
    <row r="126" spans="1:9">
      <c r="A126" s="600"/>
      <c r="B126" s="2"/>
      <c r="C126" s="78"/>
      <c r="D126" s="31"/>
      <c r="E126" s="71"/>
      <c r="F126" s="78"/>
      <c r="G126" s="78"/>
      <c r="H126" s="78"/>
      <c r="I126" s="78"/>
    </row>
    <row r="127" spans="1:9">
      <c r="A127" s="600"/>
      <c r="B127" s="2"/>
      <c r="C127" s="78"/>
      <c r="D127" s="31"/>
      <c r="E127" s="71"/>
      <c r="F127" s="78"/>
      <c r="G127" s="78"/>
      <c r="H127" s="78"/>
      <c r="I127" s="78"/>
    </row>
    <row r="128" spans="1:9">
      <c r="A128" s="600"/>
      <c r="B128" s="2"/>
      <c r="C128" s="78"/>
      <c r="D128" s="31"/>
      <c r="E128" s="71"/>
      <c r="F128" s="78"/>
      <c r="G128" s="78"/>
      <c r="H128" s="78"/>
      <c r="I128" s="78"/>
    </row>
    <row r="129" spans="1:9">
      <c r="A129" s="78"/>
      <c r="B129" s="78"/>
      <c r="C129" s="78"/>
      <c r="D129" s="31"/>
      <c r="E129" s="71"/>
      <c r="F129" s="78"/>
      <c r="G129" s="78"/>
      <c r="H129" s="78"/>
      <c r="I129" s="78"/>
    </row>
    <row r="130" spans="1:9">
      <c r="A130" s="78"/>
      <c r="B130" s="78"/>
      <c r="C130" s="78"/>
      <c r="D130" s="31"/>
      <c r="E130" s="71"/>
      <c r="F130" s="78"/>
      <c r="G130" s="78"/>
      <c r="H130" s="78"/>
      <c r="I130" s="78"/>
    </row>
    <row r="131" spans="1:9">
      <c r="A131" s="78"/>
      <c r="B131" s="78"/>
      <c r="C131" s="78"/>
      <c r="D131" s="31"/>
      <c r="E131" s="71"/>
      <c r="F131" s="78"/>
      <c r="G131" s="78"/>
      <c r="H131" s="78"/>
      <c r="I131" s="78"/>
    </row>
    <row r="132" spans="1:9">
      <c r="A132" s="78"/>
      <c r="B132" s="78"/>
      <c r="C132" s="78"/>
      <c r="D132" s="31"/>
      <c r="E132" s="71"/>
      <c r="F132" s="78"/>
      <c r="G132" s="78"/>
      <c r="H132" s="78"/>
      <c r="I132" s="78"/>
    </row>
    <row r="133" spans="1:9">
      <c r="A133" s="78"/>
      <c r="B133" s="78"/>
      <c r="C133" s="78"/>
      <c r="D133" s="31"/>
      <c r="E133" s="71"/>
      <c r="F133" s="78"/>
      <c r="G133" s="78"/>
      <c r="H133" s="78"/>
      <c r="I133" s="78"/>
    </row>
    <row r="134" spans="1:9">
      <c r="A134" s="78"/>
      <c r="B134" s="78"/>
      <c r="C134" s="78"/>
      <c r="D134" s="31"/>
      <c r="E134" s="71"/>
      <c r="F134" s="78"/>
      <c r="G134" s="78"/>
      <c r="H134" s="78"/>
      <c r="I134" s="78"/>
    </row>
    <row r="135" spans="1:9">
      <c r="A135" s="78"/>
      <c r="B135" s="78"/>
      <c r="C135" s="78"/>
      <c r="D135" s="31"/>
      <c r="E135" s="71"/>
      <c r="F135" s="78"/>
      <c r="G135" s="78"/>
      <c r="H135" s="78"/>
      <c r="I135" s="78"/>
    </row>
    <row r="136" spans="1:9">
      <c r="A136" s="78"/>
      <c r="B136" s="78"/>
      <c r="C136" s="78"/>
      <c r="D136" s="31"/>
      <c r="E136" s="71"/>
      <c r="F136" s="78"/>
      <c r="G136" s="78"/>
      <c r="H136" s="78"/>
      <c r="I136" s="78"/>
    </row>
    <row r="137" spans="1:9">
      <c r="A137" s="78"/>
      <c r="B137" s="78"/>
      <c r="C137" s="78"/>
      <c r="D137" s="31"/>
      <c r="E137" s="71"/>
      <c r="F137" s="78"/>
      <c r="G137" s="78"/>
      <c r="H137" s="78"/>
      <c r="I137" s="78"/>
    </row>
    <row r="138" spans="1:9">
      <c r="A138" s="78"/>
      <c r="B138" s="78"/>
      <c r="C138" s="78"/>
      <c r="D138" s="31"/>
      <c r="E138" s="71"/>
      <c r="F138" s="78"/>
      <c r="G138" s="78"/>
      <c r="H138" s="78"/>
      <c r="I138" s="78"/>
    </row>
    <row r="139" spans="1:9">
      <c r="A139" s="78"/>
      <c r="B139" s="78"/>
      <c r="C139" s="78"/>
      <c r="D139" s="31"/>
      <c r="E139" s="71"/>
      <c r="F139" s="78"/>
      <c r="G139" s="78"/>
      <c r="H139" s="78"/>
      <c r="I139" s="78"/>
    </row>
    <row r="140" spans="1:9">
      <c r="A140" s="78"/>
      <c r="B140" s="78"/>
      <c r="C140" s="78"/>
      <c r="D140" s="31"/>
      <c r="E140" s="71"/>
      <c r="F140" s="78"/>
      <c r="G140" s="78"/>
      <c r="H140" s="78"/>
      <c r="I140" s="78"/>
    </row>
    <row r="141" spans="1:9">
      <c r="A141" s="78"/>
      <c r="B141" s="78"/>
      <c r="C141" s="78"/>
      <c r="D141" s="31"/>
      <c r="E141" s="71"/>
      <c r="F141" s="78"/>
      <c r="G141" s="78"/>
      <c r="H141" s="78"/>
      <c r="I141" s="78"/>
    </row>
    <row r="142" spans="1:9">
      <c r="A142" s="78"/>
      <c r="B142" s="78"/>
      <c r="C142" s="78"/>
      <c r="D142" s="31"/>
      <c r="E142" s="71"/>
      <c r="F142" s="78"/>
      <c r="G142" s="78"/>
      <c r="H142" s="78"/>
      <c r="I142" s="78"/>
    </row>
    <row r="143" spans="1:9">
      <c r="A143" s="78"/>
      <c r="B143" s="78"/>
      <c r="C143" s="78"/>
      <c r="D143" s="31"/>
      <c r="E143" s="71"/>
      <c r="F143" s="78"/>
      <c r="G143" s="78"/>
      <c r="H143" s="78"/>
      <c r="I143" s="78"/>
    </row>
    <row r="144" spans="1:9">
      <c r="A144" s="78"/>
      <c r="B144" s="78"/>
      <c r="C144" s="78"/>
      <c r="D144" s="31"/>
      <c r="E144" s="71"/>
      <c r="F144" s="78"/>
      <c r="G144" s="78"/>
      <c r="H144" s="78"/>
      <c r="I144" s="78"/>
    </row>
    <row r="145" spans="1:9">
      <c r="A145" s="78"/>
      <c r="B145" s="78"/>
      <c r="C145" s="78"/>
      <c r="D145" s="31"/>
      <c r="E145" s="71"/>
      <c r="F145" s="78"/>
      <c r="G145" s="78"/>
      <c r="H145" s="78"/>
      <c r="I145" s="78"/>
    </row>
    <row r="146" spans="1:9">
      <c r="A146" s="78"/>
      <c r="B146" s="78"/>
      <c r="C146" s="78"/>
      <c r="D146" s="31"/>
      <c r="E146" s="71"/>
      <c r="F146" s="78"/>
      <c r="G146" s="78"/>
      <c r="H146" s="78"/>
      <c r="I146" s="78"/>
    </row>
    <row r="147" spans="1:9">
      <c r="A147" s="78"/>
      <c r="B147" s="78"/>
      <c r="C147" s="78"/>
      <c r="D147" s="31"/>
      <c r="E147" s="71"/>
      <c r="F147" s="78"/>
      <c r="G147" s="78"/>
      <c r="H147" s="78"/>
      <c r="I147" s="78"/>
    </row>
    <row r="148" spans="1:9">
      <c r="A148" s="78"/>
      <c r="B148" s="78"/>
      <c r="C148" s="78"/>
      <c r="D148" s="31"/>
      <c r="E148" s="71"/>
      <c r="F148" s="78"/>
      <c r="G148" s="78"/>
      <c r="H148" s="78"/>
      <c r="I148" s="78"/>
    </row>
    <row r="149" spans="1:9">
      <c r="A149" s="78"/>
      <c r="B149" s="78"/>
      <c r="C149" s="78"/>
      <c r="D149" s="31"/>
      <c r="E149" s="71"/>
      <c r="F149" s="78"/>
      <c r="G149" s="78"/>
      <c r="H149" s="78"/>
      <c r="I149" s="78"/>
    </row>
    <row r="150" spans="1:9">
      <c r="A150" s="78"/>
      <c r="B150" s="78"/>
      <c r="C150" s="78"/>
      <c r="D150" s="31"/>
      <c r="E150" s="71"/>
      <c r="F150" s="78"/>
      <c r="G150" s="78"/>
      <c r="H150" s="78"/>
      <c r="I150" s="78"/>
    </row>
    <row r="151" spans="1:9">
      <c r="A151" s="78"/>
      <c r="B151" s="78"/>
      <c r="C151" s="78"/>
      <c r="D151" s="31"/>
      <c r="E151" s="71"/>
      <c r="F151" s="78"/>
      <c r="G151" s="78"/>
      <c r="H151" s="78"/>
      <c r="I151" s="78"/>
    </row>
    <row r="152" spans="1:9">
      <c r="A152" s="78"/>
      <c r="B152" s="78"/>
      <c r="C152" s="78"/>
      <c r="D152" s="31"/>
      <c r="E152" s="71"/>
      <c r="F152" s="78"/>
      <c r="G152" s="78"/>
      <c r="H152" s="78"/>
      <c r="I152" s="78"/>
    </row>
    <row r="153" spans="1:9">
      <c r="A153" s="78"/>
      <c r="B153" s="78"/>
      <c r="C153" s="78"/>
      <c r="D153" s="31"/>
      <c r="E153" s="71"/>
      <c r="F153" s="78"/>
      <c r="G153" s="78"/>
      <c r="H153" s="78"/>
      <c r="I153" s="78"/>
    </row>
    <row r="154" spans="1:9">
      <c r="A154" s="78"/>
      <c r="B154" s="78"/>
      <c r="C154" s="78"/>
      <c r="D154" s="31"/>
      <c r="E154" s="71"/>
      <c r="F154" s="78"/>
      <c r="G154" s="78"/>
      <c r="H154" s="78"/>
      <c r="I154" s="78"/>
    </row>
    <row r="155" spans="1:9">
      <c r="A155" s="78"/>
      <c r="B155" s="78"/>
      <c r="C155" s="78"/>
      <c r="D155" s="31"/>
      <c r="E155" s="71"/>
      <c r="F155" s="78"/>
      <c r="G155" s="78"/>
      <c r="H155" s="78"/>
      <c r="I155" s="78"/>
    </row>
    <row r="156" spans="1:9">
      <c r="A156" s="78"/>
      <c r="B156" s="78"/>
      <c r="C156" s="78"/>
      <c r="D156" s="31"/>
      <c r="E156" s="78"/>
      <c r="F156" s="78"/>
      <c r="G156" s="78"/>
      <c r="H156" s="78"/>
      <c r="I156" s="78"/>
    </row>
    <row r="157" spans="1:9">
      <c r="A157" s="78"/>
      <c r="B157" s="78"/>
      <c r="C157" s="78"/>
      <c r="D157" s="31"/>
      <c r="E157" s="78"/>
      <c r="F157" s="78"/>
      <c r="G157" s="78"/>
      <c r="H157" s="78"/>
      <c r="I157" s="78"/>
    </row>
    <row r="158" spans="1:9">
      <c r="A158" s="78"/>
      <c r="B158" s="78"/>
      <c r="C158" s="78"/>
      <c r="D158" s="31"/>
      <c r="E158" s="78"/>
      <c r="F158" s="78"/>
      <c r="G158" s="78"/>
      <c r="H158" s="78"/>
      <c r="I158" s="78"/>
    </row>
    <row r="159" spans="1:9">
      <c r="A159" s="78"/>
      <c r="B159" s="78"/>
      <c r="C159" s="78"/>
      <c r="D159" s="31"/>
      <c r="E159" s="78"/>
      <c r="F159" s="78"/>
      <c r="G159" s="78"/>
      <c r="H159" s="78"/>
      <c r="I159" s="78"/>
    </row>
    <row r="160" spans="1:9">
      <c r="A160" s="78"/>
      <c r="B160" s="78"/>
      <c r="C160" s="78"/>
      <c r="D160" s="31"/>
      <c r="E160" s="78"/>
      <c r="F160" s="78"/>
      <c r="G160" s="78"/>
      <c r="H160" s="78"/>
      <c r="I160" s="78"/>
    </row>
    <row r="161" spans="1:9">
      <c r="A161" s="78"/>
      <c r="B161" s="78"/>
      <c r="C161" s="78"/>
      <c r="D161" s="31"/>
      <c r="E161" s="78"/>
      <c r="F161" s="78"/>
      <c r="G161" s="78"/>
      <c r="H161" s="78"/>
      <c r="I161" s="78"/>
    </row>
    <row r="162" spans="1:9">
      <c r="A162" s="78"/>
      <c r="B162" s="78"/>
      <c r="C162" s="78"/>
      <c r="D162" s="31"/>
      <c r="E162" s="78"/>
      <c r="F162" s="78"/>
      <c r="G162" s="78"/>
      <c r="H162" s="78"/>
      <c r="I162" s="78"/>
    </row>
    <row r="163" spans="1:9">
      <c r="A163" s="78"/>
      <c r="B163" s="78"/>
      <c r="C163" s="78"/>
      <c r="D163" s="31"/>
      <c r="E163" s="78"/>
      <c r="F163" s="78"/>
      <c r="G163" s="78"/>
      <c r="H163" s="78"/>
      <c r="I163" s="78"/>
    </row>
    <row r="164" spans="1:9">
      <c r="A164" s="78"/>
      <c r="B164" s="78"/>
      <c r="C164" s="78"/>
      <c r="D164" s="31"/>
      <c r="E164" s="78"/>
      <c r="F164" s="78"/>
      <c r="G164" s="78"/>
      <c r="H164" s="78"/>
      <c r="I164" s="78"/>
    </row>
    <row r="165" spans="1:9">
      <c r="A165" s="78"/>
      <c r="B165" s="78"/>
      <c r="C165" s="78"/>
      <c r="D165" s="31"/>
      <c r="E165" s="78"/>
      <c r="F165" s="78"/>
      <c r="G165" s="78"/>
      <c r="H165" s="78"/>
      <c r="I165" s="78"/>
    </row>
    <row r="166" spans="1:9">
      <c r="A166" s="78"/>
      <c r="B166" s="78"/>
      <c r="C166" s="78"/>
      <c r="D166" s="31"/>
      <c r="E166" s="78"/>
      <c r="F166" s="78"/>
      <c r="G166" s="78"/>
      <c r="H166" s="78"/>
      <c r="I166" s="78"/>
    </row>
    <row r="167" spans="1:9">
      <c r="A167" s="78"/>
      <c r="B167" s="78"/>
      <c r="C167" s="78"/>
      <c r="D167" s="31"/>
      <c r="E167" s="78"/>
      <c r="F167" s="78"/>
      <c r="G167" s="78"/>
      <c r="H167" s="78"/>
      <c r="I167" s="78"/>
    </row>
    <row r="168" spans="1:9">
      <c r="A168" s="78"/>
      <c r="B168" s="78"/>
      <c r="C168" s="78"/>
      <c r="D168" s="31"/>
      <c r="E168" s="78"/>
      <c r="F168" s="78"/>
      <c r="G168" s="78"/>
      <c r="H168" s="78"/>
      <c r="I168" s="78"/>
    </row>
    <row r="169" spans="1:9">
      <c r="A169" s="78"/>
      <c r="B169" s="78"/>
      <c r="C169" s="78"/>
      <c r="D169" s="31"/>
      <c r="E169" s="78"/>
      <c r="F169" s="78"/>
      <c r="G169" s="78"/>
      <c r="H169" s="78"/>
      <c r="I169" s="78"/>
    </row>
    <row r="170" spans="1:9">
      <c r="A170" s="78"/>
      <c r="B170" s="78"/>
      <c r="C170" s="78"/>
      <c r="D170" s="31"/>
      <c r="E170" s="78"/>
      <c r="F170" s="78"/>
      <c r="G170" s="78"/>
      <c r="H170" s="78"/>
      <c r="I170" s="78"/>
    </row>
    <row r="171" spans="1:9">
      <c r="A171" s="78"/>
      <c r="B171" s="78"/>
      <c r="C171" s="78"/>
      <c r="D171" s="31"/>
      <c r="E171" s="78"/>
      <c r="F171" s="78"/>
      <c r="G171" s="78"/>
      <c r="H171" s="78"/>
      <c r="I171" s="78"/>
    </row>
    <row r="172" spans="1:9">
      <c r="A172" s="78"/>
      <c r="B172" s="78"/>
      <c r="C172" s="78"/>
      <c r="D172" s="31"/>
      <c r="E172" s="78"/>
      <c r="F172" s="78"/>
      <c r="G172" s="78"/>
      <c r="H172" s="78"/>
      <c r="I172" s="78"/>
    </row>
    <row r="173" spans="1:9">
      <c r="A173" s="78"/>
      <c r="B173" s="78"/>
      <c r="C173" s="78"/>
      <c r="D173" s="31"/>
      <c r="E173" s="78"/>
      <c r="F173" s="78"/>
      <c r="G173" s="78"/>
      <c r="H173" s="78"/>
      <c r="I173" s="78"/>
    </row>
    <row r="174" spans="1:9">
      <c r="A174" s="78"/>
      <c r="B174" s="78"/>
      <c r="C174" s="78"/>
      <c r="D174" s="31"/>
      <c r="E174" s="78"/>
      <c r="F174" s="78"/>
      <c r="G174" s="78"/>
      <c r="H174" s="78"/>
      <c r="I174" s="78"/>
    </row>
    <row r="175" spans="1:9">
      <c r="A175" s="78"/>
      <c r="B175" s="78"/>
      <c r="C175" s="78"/>
      <c r="D175" s="31"/>
      <c r="E175" s="78"/>
      <c r="F175" s="78"/>
      <c r="G175" s="78"/>
      <c r="H175" s="78"/>
      <c r="I175" s="78"/>
    </row>
    <row r="176" spans="1:9">
      <c r="A176" s="78"/>
      <c r="B176" s="78"/>
      <c r="C176" s="78"/>
      <c r="D176" s="31"/>
      <c r="E176" s="78"/>
      <c r="F176" s="78"/>
      <c r="G176" s="78"/>
      <c r="H176" s="78"/>
      <c r="I176" s="78"/>
    </row>
    <row r="177" spans="1:9">
      <c r="A177" s="78"/>
      <c r="B177" s="78"/>
      <c r="C177" s="78"/>
      <c r="D177" s="31"/>
      <c r="E177" s="78"/>
      <c r="F177" s="78"/>
      <c r="G177" s="78"/>
      <c r="H177" s="78"/>
      <c r="I177" s="78"/>
    </row>
    <row r="178" spans="1:9">
      <c r="A178" s="78"/>
      <c r="B178" s="78"/>
      <c r="C178" s="78"/>
      <c r="D178" s="31"/>
      <c r="E178" s="78"/>
      <c r="F178" s="78"/>
      <c r="G178" s="78"/>
      <c r="H178" s="78"/>
      <c r="I178" s="78"/>
    </row>
    <row r="179" spans="1:9">
      <c r="A179" s="78"/>
      <c r="B179" s="78"/>
      <c r="C179" s="78"/>
      <c r="D179" s="31"/>
      <c r="E179" s="78"/>
      <c r="F179" s="78"/>
      <c r="G179" s="78"/>
      <c r="H179" s="78"/>
      <c r="I179" s="78"/>
    </row>
    <row r="180" spans="1:9">
      <c r="A180" s="78"/>
      <c r="B180" s="78"/>
      <c r="C180" s="78"/>
      <c r="D180" s="31"/>
      <c r="E180" s="78"/>
      <c r="F180" s="78"/>
      <c r="G180" s="78"/>
      <c r="H180" s="78"/>
      <c r="I180" s="78"/>
    </row>
    <row r="181" spans="1:9">
      <c r="A181" s="78"/>
      <c r="B181" s="78"/>
      <c r="C181" s="78"/>
      <c r="D181" s="31"/>
      <c r="E181" s="78"/>
      <c r="F181" s="78"/>
      <c r="G181" s="78"/>
      <c r="H181" s="78"/>
      <c r="I181" s="78"/>
    </row>
    <row r="182" spans="1:9">
      <c r="A182" s="78"/>
      <c r="B182" s="78"/>
      <c r="C182" s="78"/>
      <c r="D182" s="31"/>
      <c r="E182" s="78"/>
      <c r="F182" s="78"/>
      <c r="G182" s="78"/>
      <c r="H182" s="78"/>
      <c r="I182" s="78"/>
    </row>
    <row r="183" spans="1:9">
      <c r="A183" s="31"/>
      <c r="B183" s="31"/>
      <c r="C183" s="78"/>
      <c r="D183" s="31"/>
      <c r="E183" s="78"/>
      <c r="F183" s="78"/>
      <c r="G183" s="78"/>
      <c r="H183" s="78"/>
      <c r="I183" s="78"/>
    </row>
    <row r="184" spans="1:9">
      <c r="A184" s="31"/>
      <c r="B184" s="31"/>
      <c r="C184" s="78"/>
      <c r="D184" s="31"/>
      <c r="E184" s="78"/>
      <c r="F184" s="78"/>
      <c r="G184" s="78"/>
      <c r="H184" s="78"/>
      <c r="I184" s="78"/>
    </row>
    <row r="185" spans="1:9">
      <c r="A185" s="31"/>
      <c r="B185" s="31"/>
      <c r="C185" s="78"/>
      <c r="D185" s="31"/>
      <c r="E185" s="78"/>
      <c r="F185" s="78"/>
      <c r="G185" s="78"/>
      <c r="H185" s="78"/>
      <c r="I185" s="78"/>
    </row>
    <row r="186" spans="1:9">
      <c r="A186" s="31"/>
      <c r="B186" s="31"/>
      <c r="C186" s="78"/>
      <c r="D186" s="31"/>
      <c r="E186" s="78"/>
      <c r="F186" s="78"/>
      <c r="G186" s="78"/>
      <c r="H186" s="78"/>
      <c r="I186" s="78"/>
    </row>
    <row r="187" spans="1:9">
      <c r="A187" s="31"/>
      <c r="B187" s="31"/>
      <c r="C187" s="78"/>
      <c r="D187" s="31"/>
      <c r="E187" s="78"/>
      <c r="F187" s="78"/>
      <c r="G187" s="78"/>
      <c r="H187" s="78"/>
      <c r="I187" s="78"/>
    </row>
    <row r="188" spans="1:9">
      <c r="A188" s="31"/>
      <c r="B188" s="31"/>
      <c r="C188" s="78"/>
      <c r="D188" s="31"/>
      <c r="E188" s="78"/>
      <c r="F188" s="78"/>
      <c r="G188" s="78"/>
      <c r="H188" s="78"/>
      <c r="I188" s="78"/>
    </row>
    <row r="189" spans="1:9">
      <c r="A189" s="31"/>
      <c r="B189" s="31"/>
      <c r="C189" s="78"/>
      <c r="D189" s="31"/>
      <c r="E189" s="78"/>
      <c r="F189" s="78"/>
      <c r="G189" s="78"/>
      <c r="H189" s="78"/>
      <c r="I189" s="78"/>
    </row>
    <row r="190" spans="1:9">
      <c r="A190" s="31"/>
      <c r="B190" s="31"/>
      <c r="C190" s="78"/>
      <c r="D190" s="31"/>
      <c r="E190" s="78"/>
      <c r="F190" s="78"/>
      <c r="G190" s="78"/>
      <c r="H190" s="78"/>
      <c r="I190" s="78"/>
    </row>
    <row r="191" spans="1:9">
      <c r="A191" s="31"/>
      <c r="B191" s="31"/>
      <c r="C191" s="78"/>
      <c r="D191" s="31"/>
      <c r="E191" s="78"/>
      <c r="F191" s="78"/>
      <c r="G191" s="78"/>
      <c r="H191" s="78"/>
      <c r="I191" s="78"/>
    </row>
    <row r="192" spans="1:9">
      <c r="A192" s="31"/>
      <c r="B192" s="31"/>
      <c r="C192" s="78"/>
      <c r="D192" s="31"/>
      <c r="E192" s="78"/>
      <c r="F192" s="78"/>
      <c r="G192" s="78"/>
      <c r="H192" s="78"/>
      <c r="I192" s="78"/>
    </row>
    <row r="193" spans="1:9">
      <c r="A193" s="31"/>
      <c r="B193" s="31"/>
      <c r="C193" s="78"/>
      <c r="D193" s="31"/>
      <c r="E193" s="78"/>
      <c r="F193" s="78"/>
      <c r="G193" s="78"/>
      <c r="H193" s="78"/>
      <c r="I193" s="78"/>
    </row>
    <row r="194" spans="1:9">
      <c r="A194" s="31"/>
      <c r="B194" s="31"/>
      <c r="C194" s="78"/>
      <c r="D194" s="31"/>
      <c r="E194" s="78"/>
      <c r="F194" s="78"/>
      <c r="G194" s="78"/>
      <c r="H194" s="78"/>
      <c r="I194" s="78"/>
    </row>
    <row r="195" spans="1:9">
      <c r="A195" s="31"/>
      <c r="B195" s="31"/>
      <c r="C195" s="78"/>
      <c r="D195" s="31"/>
      <c r="E195" s="78"/>
      <c r="F195" s="78"/>
      <c r="G195" s="78"/>
      <c r="H195" s="78"/>
      <c r="I195" s="78"/>
    </row>
    <row r="196" spans="1:9">
      <c r="A196" s="31"/>
      <c r="B196" s="31"/>
      <c r="C196" s="78"/>
      <c r="D196" s="31"/>
      <c r="E196" s="78"/>
      <c r="F196" s="78"/>
      <c r="G196" s="78"/>
      <c r="H196" s="78"/>
      <c r="I196" s="78"/>
    </row>
    <row r="197" spans="1:9">
      <c r="A197" s="31"/>
      <c r="B197" s="31"/>
      <c r="C197" s="78"/>
      <c r="D197" s="31"/>
      <c r="E197" s="78"/>
      <c r="F197" s="78"/>
      <c r="G197" s="78"/>
      <c r="H197" s="78"/>
      <c r="I197" s="78"/>
    </row>
    <row r="198" spans="1:9">
      <c r="A198" s="31"/>
      <c r="B198" s="31"/>
      <c r="C198" s="78"/>
      <c r="D198" s="31"/>
      <c r="E198" s="78"/>
      <c r="F198" s="78"/>
      <c r="G198" s="78"/>
      <c r="H198" s="78"/>
      <c r="I198" s="78"/>
    </row>
    <row r="199" spans="1:9">
      <c r="A199" s="31"/>
      <c r="B199" s="31"/>
      <c r="C199" s="78"/>
      <c r="D199" s="31"/>
      <c r="E199" s="78"/>
      <c r="F199" s="78"/>
      <c r="G199" s="78"/>
      <c r="H199" s="78"/>
      <c r="I199" s="78"/>
    </row>
    <row r="200" spans="1:9">
      <c r="A200" s="31"/>
      <c r="B200" s="31"/>
      <c r="C200" s="78"/>
      <c r="D200" s="31"/>
      <c r="E200" s="78"/>
      <c r="F200" s="78"/>
      <c r="G200" s="78"/>
      <c r="H200" s="78"/>
      <c r="I200" s="78"/>
    </row>
    <row r="201" spans="1:9">
      <c r="A201" s="31"/>
      <c r="B201" s="31"/>
      <c r="C201" s="78"/>
      <c r="D201" s="31"/>
      <c r="E201" s="78"/>
      <c r="F201" s="78"/>
      <c r="G201" s="78"/>
      <c r="H201" s="78"/>
      <c r="I201" s="78"/>
    </row>
    <row r="202" spans="1:9">
      <c r="A202" s="31"/>
      <c r="B202" s="31"/>
      <c r="C202" s="78"/>
      <c r="D202" s="31"/>
      <c r="E202" s="78"/>
      <c r="F202" s="78"/>
      <c r="G202" s="78"/>
      <c r="H202" s="78"/>
      <c r="I202" s="78"/>
    </row>
    <row r="203" spans="1:9">
      <c r="A203" s="31"/>
      <c r="B203" s="31"/>
      <c r="C203" s="78"/>
      <c r="D203" s="31"/>
      <c r="E203" s="78"/>
      <c r="F203" s="78"/>
      <c r="G203" s="78"/>
      <c r="H203" s="78"/>
      <c r="I203" s="78"/>
    </row>
    <row r="204" spans="1:9">
      <c r="A204" s="31"/>
      <c r="B204" s="31"/>
      <c r="C204" s="78"/>
      <c r="D204" s="31"/>
      <c r="E204" s="78"/>
      <c r="F204" s="78"/>
      <c r="G204" s="78"/>
      <c r="H204" s="78"/>
      <c r="I204" s="78"/>
    </row>
    <row r="205" spans="1:9">
      <c r="A205" s="31"/>
      <c r="B205" s="31"/>
      <c r="C205" s="78"/>
      <c r="D205" s="31"/>
      <c r="E205" s="78"/>
      <c r="F205" s="78"/>
      <c r="G205" s="78"/>
      <c r="H205" s="78"/>
      <c r="I205" s="78"/>
    </row>
    <row r="206" spans="1:9">
      <c r="A206" s="31"/>
      <c r="B206" s="31"/>
      <c r="C206" s="78"/>
      <c r="D206" s="31"/>
      <c r="E206" s="78"/>
      <c r="F206" s="78"/>
      <c r="G206" s="78"/>
      <c r="H206" s="78"/>
      <c r="I206" s="78"/>
    </row>
    <row r="207" spans="1:9">
      <c r="A207" s="31"/>
      <c r="B207" s="31"/>
      <c r="C207" s="78"/>
      <c r="D207" s="31"/>
      <c r="E207" s="78"/>
      <c r="F207" s="78"/>
      <c r="G207" s="78"/>
      <c r="H207" s="78"/>
      <c r="I207" s="78"/>
    </row>
    <row r="208" spans="1:9">
      <c r="A208" s="31"/>
      <c r="B208" s="31"/>
      <c r="C208" s="78"/>
      <c r="D208" s="31"/>
      <c r="E208" s="78"/>
      <c r="F208" s="78"/>
      <c r="G208" s="78"/>
      <c r="H208" s="78"/>
      <c r="I208" s="78"/>
    </row>
    <row r="209" spans="1:4">
      <c r="A209" s="31"/>
      <c r="B209" s="31"/>
      <c r="C209" s="31"/>
      <c r="D209" s="31"/>
    </row>
    <row r="210" spans="1:4">
      <c r="A210" s="31"/>
      <c r="B210" s="31"/>
      <c r="C210" s="31"/>
      <c r="D210" s="31"/>
    </row>
    <row r="211" spans="1:4">
      <c r="A211" s="31"/>
      <c r="B211" s="31"/>
      <c r="C211" s="31"/>
      <c r="D211" s="31"/>
    </row>
    <row r="212" spans="1:4">
      <c r="A212" s="31"/>
      <c r="B212" s="31"/>
      <c r="C212" s="31"/>
      <c r="D212" s="31"/>
    </row>
    <row r="213" spans="1:4">
      <c r="A213" s="31"/>
      <c r="B213" s="31"/>
      <c r="C213" s="31"/>
      <c r="D213" s="31"/>
    </row>
    <row r="214" spans="1:4">
      <c r="A214" s="31"/>
      <c r="B214" s="31"/>
      <c r="C214" s="31"/>
      <c r="D214" s="31"/>
    </row>
    <row r="215" spans="1:4">
      <c r="A215" s="31"/>
      <c r="B215" s="31"/>
      <c r="C215" s="31"/>
      <c r="D215" s="31"/>
    </row>
    <row r="216" spans="1:4">
      <c r="A216" s="31"/>
      <c r="B216" s="31"/>
      <c r="C216" s="31"/>
      <c r="D216" s="31"/>
    </row>
    <row r="217" spans="1:4">
      <c r="A217" s="31"/>
      <c r="B217" s="31"/>
      <c r="C217" s="31"/>
      <c r="D217" s="31"/>
    </row>
    <row r="218" spans="1:4">
      <c r="A218" s="31"/>
      <c r="B218" s="31"/>
      <c r="C218" s="31"/>
      <c r="D218" s="31"/>
    </row>
    <row r="219" spans="1:4">
      <c r="A219" s="31"/>
      <c r="B219" s="31"/>
      <c r="C219" s="31"/>
      <c r="D219" s="31"/>
    </row>
    <row r="220" spans="1:4">
      <c r="A220" s="31"/>
      <c r="B220" s="31"/>
      <c r="C220" s="31"/>
      <c r="D220" s="31"/>
    </row>
    <row r="221" spans="1:4">
      <c r="A221" s="31"/>
      <c r="B221" s="31"/>
      <c r="C221" s="31"/>
      <c r="D221" s="31"/>
    </row>
    <row r="222" spans="1:4">
      <c r="A222" s="31"/>
      <c r="B222" s="31"/>
      <c r="C222" s="31"/>
      <c r="D222" s="31"/>
    </row>
    <row r="223" spans="1:4">
      <c r="A223" s="31"/>
      <c r="B223" s="31"/>
      <c r="C223" s="31"/>
      <c r="D223" s="31"/>
    </row>
    <row r="224" spans="1:4">
      <c r="A224" s="31"/>
      <c r="B224" s="31"/>
      <c r="C224" s="31"/>
      <c r="D224" s="31"/>
    </row>
    <row r="225" spans="1:4">
      <c r="A225" s="31"/>
      <c r="B225" s="31"/>
      <c r="C225" s="31"/>
      <c r="D225" s="31"/>
    </row>
    <row r="226" spans="1:4">
      <c r="A226" s="31"/>
      <c r="B226" s="31"/>
      <c r="C226" s="31"/>
      <c r="D226" s="31"/>
    </row>
    <row r="227" spans="1:4">
      <c r="A227" s="31"/>
      <c r="B227" s="31"/>
      <c r="C227" s="31"/>
      <c r="D227" s="31"/>
    </row>
    <row r="228" spans="1:4">
      <c r="A228" s="31"/>
      <c r="B228" s="31"/>
      <c r="C228" s="31"/>
      <c r="D228" s="31"/>
    </row>
    <row r="229" spans="1:4">
      <c r="A229" s="31"/>
      <c r="B229" s="31"/>
      <c r="C229" s="31"/>
      <c r="D229" s="31"/>
    </row>
    <row r="230" spans="1:4">
      <c r="A230" s="31"/>
      <c r="B230" s="31"/>
      <c r="C230" s="31"/>
      <c r="D230" s="31"/>
    </row>
    <row r="231" spans="1:4">
      <c r="A231" s="31"/>
      <c r="B231" s="31"/>
      <c r="C231" s="31"/>
      <c r="D231" s="31"/>
    </row>
    <row r="232" spans="1:4">
      <c r="A232" s="31"/>
      <c r="B232" s="31"/>
      <c r="C232" s="31"/>
      <c r="D232" s="31"/>
    </row>
    <row r="233" spans="1:4">
      <c r="A233" s="31"/>
      <c r="B233" s="31"/>
      <c r="C233" s="31"/>
      <c r="D233" s="31"/>
    </row>
    <row r="234" spans="1:4">
      <c r="A234" s="31"/>
      <c r="B234" s="31"/>
      <c r="C234" s="31"/>
      <c r="D234" s="31"/>
    </row>
    <row r="235" spans="1:4">
      <c r="A235" s="31"/>
      <c r="B235" s="31"/>
      <c r="C235" s="31"/>
      <c r="D235" s="31"/>
    </row>
    <row r="236" spans="1:4">
      <c r="A236" s="31"/>
      <c r="B236" s="31"/>
      <c r="C236" s="31"/>
      <c r="D236" s="31"/>
    </row>
    <row r="237" spans="1:4">
      <c r="A237" s="31"/>
      <c r="B237" s="31"/>
      <c r="C237" s="31"/>
      <c r="D237" s="31"/>
    </row>
    <row r="238" spans="1:4">
      <c r="A238" s="31"/>
      <c r="B238" s="31"/>
      <c r="C238" s="31"/>
      <c r="D238" s="31"/>
    </row>
    <row r="239" spans="1:4">
      <c r="A239" s="31"/>
      <c r="B239" s="31"/>
      <c r="C239" s="31"/>
      <c r="D239" s="31"/>
    </row>
    <row r="240" spans="1:4">
      <c r="A240" s="31"/>
      <c r="B240" s="31"/>
      <c r="C240" s="31"/>
      <c r="D240" s="31"/>
    </row>
    <row r="241" spans="1:4">
      <c r="A241" s="31"/>
      <c r="B241" s="31"/>
      <c r="C241" s="31"/>
      <c r="D241" s="31"/>
    </row>
    <row r="242" spans="1:4">
      <c r="A242" s="31"/>
      <c r="B242" s="31"/>
      <c r="C242" s="31"/>
      <c r="D242" s="31"/>
    </row>
    <row r="243" spans="1:4">
      <c r="A243" s="31"/>
      <c r="B243" s="31"/>
      <c r="C243" s="31"/>
      <c r="D243" s="31"/>
    </row>
    <row r="244" spans="1:4">
      <c r="A244" s="31"/>
      <c r="B244" s="31"/>
      <c r="C244" s="31"/>
      <c r="D244" s="31"/>
    </row>
    <row r="245" spans="1:4">
      <c r="A245" s="31"/>
      <c r="B245" s="31"/>
      <c r="C245" s="31"/>
      <c r="D245" s="31"/>
    </row>
    <row r="246" spans="1:4">
      <c r="A246" s="31"/>
      <c r="B246" s="31"/>
      <c r="C246" s="31"/>
      <c r="D246" s="31"/>
    </row>
    <row r="247" spans="1:4">
      <c r="A247" s="31"/>
      <c r="B247" s="31"/>
      <c r="C247" s="31"/>
      <c r="D247" s="31"/>
    </row>
    <row r="248" spans="1:4">
      <c r="A248" s="31"/>
      <c r="B248" s="31"/>
      <c r="C248" s="31"/>
      <c r="D248" s="31"/>
    </row>
    <row r="249" spans="1:4">
      <c r="A249" s="31"/>
      <c r="B249" s="31"/>
      <c r="C249" s="31"/>
      <c r="D249" s="31"/>
    </row>
    <row r="250" spans="1:4">
      <c r="A250" s="31"/>
      <c r="B250" s="31"/>
      <c r="C250" s="31"/>
      <c r="D250" s="31"/>
    </row>
  </sheetData>
  <mergeCells count="13">
    <mergeCell ref="A6:A9"/>
    <mergeCell ref="Q2:T2"/>
    <mergeCell ref="R6:T6"/>
    <mergeCell ref="S7:T7"/>
    <mergeCell ref="A2:A5"/>
    <mergeCell ref="R10:V10"/>
    <mergeCell ref="U2:V2"/>
    <mergeCell ref="W7:Z8"/>
    <mergeCell ref="J31:K31"/>
    <mergeCell ref="Q8:T8"/>
    <mergeCell ref="R3:T3"/>
    <mergeCell ref="R4:T4"/>
    <mergeCell ref="R5:T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62"/>
  <sheetViews>
    <sheetView workbookViewId="0">
      <selection activeCell="A2" sqref="A2:B2"/>
    </sheetView>
  </sheetViews>
  <sheetFormatPr baseColWidth="10" defaultRowHeight="15"/>
  <cols>
    <col min="1" max="1" width="23.28515625" customWidth="1"/>
    <col min="2" max="3" width="16.5703125" customWidth="1"/>
    <col min="4" max="4" width="17.5703125" customWidth="1"/>
    <col min="5" max="5" width="17.5703125" bestFit="1" customWidth="1"/>
    <col min="6" max="7" width="17.5703125" customWidth="1"/>
    <col min="8" max="8" width="17.5703125" bestFit="1" customWidth="1"/>
    <col min="9" max="9" width="15.85546875" customWidth="1"/>
    <col min="10" max="10" width="17.5703125" bestFit="1" customWidth="1"/>
    <col min="11" max="11" width="12.28515625" bestFit="1" customWidth="1"/>
  </cols>
  <sheetData>
    <row r="1" spans="1:12" ht="15.75" thickBot="1">
      <c r="A1" s="37"/>
      <c r="B1" s="37"/>
      <c r="C1" s="37"/>
      <c r="D1" s="37"/>
      <c r="E1" s="37"/>
      <c r="F1" s="37"/>
      <c r="G1" s="37"/>
      <c r="H1" s="37"/>
      <c r="I1" s="37"/>
      <c r="J1" s="37"/>
      <c r="K1" s="37"/>
    </row>
    <row r="2" spans="1:12">
      <c r="A2" s="1070" t="s">
        <v>588</v>
      </c>
      <c r="B2" s="1071"/>
      <c r="C2" s="845" t="s">
        <v>438</v>
      </c>
      <c r="D2" s="38"/>
      <c r="E2" s="38"/>
      <c r="F2" s="38"/>
      <c r="G2" s="38"/>
      <c r="H2" s="38"/>
      <c r="I2" s="38"/>
      <c r="J2" s="38"/>
      <c r="K2" s="38"/>
    </row>
    <row r="3" spans="1:12">
      <c r="A3" s="1072" t="s">
        <v>1026</v>
      </c>
      <c r="B3" s="1073"/>
      <c r="C3" s="846">
        <f>'Proyeccion ventas'!B48</f>
        <v>15432</v>
      </c>
      <c r="D3" s="38"/>
      <c r="E3" s="137"/>
      <c r="F3" s="161"/>
      <c r="G3" s="38"/>
      <c r="H3" s="38"/>
      <c r="I3" s="38"/>
      <c r="J3" s="38"/>
      <c r="K3" s="38"/>
    </row>
    <row r="4" spans="1:12" s="78" customFormat="1">
      <c r="A4" s="1072" t="s">
        <v>299</v>
      </c>
      <c r="B4" s="1073"/>
      <c r="C4" s="846">
        <v>20</v>
      </c>
      <c r="D4" s="38"/>
      <c r="E4" s="137"/>
      <c r="F4" s="161"/>
      <c r="G4" s="38"/>
      <c r="H4" s="38"/>
      <c r="I4" s="38"/>
      <c r="J4" s="38"/>
      <c r="K4" s="38"/>
    </row>
    <row r="5" spans="1:12">
      <c r="A5" s="1072" t="s">
        <v>133</v>
      </c>
      <c r="B5" s="1073"/>
      <c r="C5" s="846">
        <f>C4*12</f>
        <v>240</v>
      </c>
      <c r="D5" s="39">
        <f>+C5/12</f>
        <v>20</v>
      </c>
      <c r="E5" s="137"/>
      <c r="F5" s="38"/>
      <c r="G5" s="38"/>
      <c r="H5" s="38"/>
      <c r="I5" s="38"/>
      <c r="J5" s="38"/>
      <c r="K5" s="38"/>
    </row>
    <row r="6" spans="1:12">
      <c r="A6" s="1072" t="s">
        <v>134</v>
      </c>
      <c r="B6" s="1073"/>
      <c r="C6" s="847">
        <v>1</v>
      </c>
      <c r="D6" s="38"/>
      <c r="G6" s="38"/>
      <c r="H6" s="40"/>
      <c r="I6" s="38"/>
      <c r="J6" s="38"/>
      <c r="K6" s="38"/>
    </row>
    <row r="7" spans="1:12" s="78" customFormat="1">
      <c r="A7" s="1072" t="s">
        <v>135</v>
      </c>
      <c r="B7" s="1073"/>
      <c r="C7" s="846">
        <v>8</v>
      </c>
      <c r="D7" s="38"/>
      <c r="E7" s="175"/>
      <c r="F7" s="175"/>
      <c r="G7" s="38"/>
      <c r="H7" s="38"/>
      <c r="I7" s="38"/>
      <c r="J7" s="38"/>
      <c r="K7" s="38"/>
    </row>
    <row r="8" spans="1:12" s="78" customFormat="1" ht="15.75" thickBot="1">
      <c r="A8" s="1065" t="s">
        <v>300</v>
      </c>
      <c r="B8" s="1066"/>
      <c r="C8" s="848">
        <f>+'Repago Cliente'!B2</f>
        <v>903</v>
      </c>
      <c r="D8" s="38"/>
      <c r="E8" s="175"/>
      <c r="F8" s="175"/>
      <c r="G8" s="38"/>
      <c r="H8" s="38"/>
      <c r="I8" s="38"/>
      <c r="J8" s="38"/>
      <c r="K8" s="38"/>
    </row>
    <row r="9" spans="1:12">
      <c r="A9" s="41"/>
      <c r="B9" s="42"/>
      <c r="C9" s="42"/>
      <c r="D9" s="42"/>
      <c r="E9" s="41"/>
      <c r="F9" s="41"/>
      <c r="G9" s="41"/>
      <c r="H9" s="41"/>
      <c r="I9" s="41"/>
      <c r="J9" s="41"/>
      <c r="K9" s="41"/>
    </row>
    <row r="10" spans="1:12" ht="15.75" thickBot="1">
      <c r="A10" s="43"/>
      <c r="B10" s="38"/>
      <c r="C10" s="38"/>
      <c r="D10" s="38"/>
      <c r="E10" s="38"/>
      <c r="F10" s="38"/>
      <c r="G10" s="38"/>
      <c r="H10" s="38"/>
      <c r="I10" s="38"/>
      <c r="J10" s="38"/>
      <c r="K10" s="38"/>
    </row>
    <row r="11" spans="1:12" ht="15.75" thickBot="1">
      <c r="A11" s="1067" t="s">
        <v>136</v>
      </c>
      <c r="B11" s="1068"/>
      <c r="C11" s="1068"/>
      <c r="D11" s="1068"/>
      <c r="E11" s="1068"/>
      <c r="F11" s="1068"/>
      <c r="G11" s="1068"/>
      <c r="H11" s="1069"/>
      <c r="I11" s="38"/>
      <c r="J11" s="38"/>
      <c r="K11" s="38"/>
    </row>
    <row r="12" spans="1:12">
      <c r="A12" s="737"/>
      <c r="B12" s="738" t="s">
        <v>113</v>
      </c>
      <c r="C12" s="738" t="s">
        <v>114</v>
      </c>
      <c r="D12" s="738" t="s">
        <v>115</v>
      </c>
      <c r="E12" s="738" t="s">
        <v>116</v>
      </c>
      <c r="F12" s="738" t="s">
        <v>117</v>
      </c>
      <c r="G12" s="738" t="s">
        <v>118</v>
      </c>
      <c r="H12" s="739" t="s">
        <v>119</v>
      </c>
      <c r="I12" s="50"/>
      <c r="J12" s="50"/>
      <c r="K12" s="50"/>
      <c r="L12" s="50"/>
    </row>
    <row r="13" spans="1:12" ht="15.75" thickBot="1">
      <c r="A13" s="849" t="s">
        <v>137</v>
      </c>
      <c r="B13" s="749">
        <v>0.88</v>
      </c>
      <c r="C13" s="749">
        <v>0.5</v>
      </c>
      <c r="D13" s="749">
        <v>0.1</v>
      </c>
      <c r="E13" s="749">
        <v>0.05</v>
      </c>
      <c r="F13" s="749">
        <v>0.05</v>
      </c>
      <c r="G13" s="749">
        <v>0.05</v>
      </c>
      <c r="H13" s="750">
        <v>0.04</v>
      </c>
      <c r="I13" s="50"/>
      <c r="J13" s="50"/>
      <c r="K13" s="50"/>
      <c r="L13" s="50"/>
    </row>
    <row r="14" spans="1:12">
      <c r="A14" s="44"/>
      <c r="B14" s="45"/>
      <c r="C14" s="45"/>
      <c r="D14" s="45"/>
      <c r="E14" s="45"/>
      <c r="F14" s="45"/>
      <c r="G14" s="45"/>
      <c r="H14" s="45"/>
      <c r="I14" s="50"/>
      <c r="J14" s="50"/>
      <c r="K14" s="50"/>
      <c r="L14" s="50"/>
    </row>
    <row r="15" spans="1:12">
      <c r="A15" s="396" t="s">
        <v>137</v>
      </c>
      <c r="B15" s="397">
        <f>+'Repago Cliente'!C17</f>
        <v>0.88</v>
      </c>
      <c r="C15" s="397">
        <f>+'Repago Cliente'!D17</f>
        <v>0.5</v>
      </c>
      <c r="D15" s="397">
        <f>+'Repago Cliente'!E17</f>
        <v>0.1</v>
      </c>
      <c r="E15" s="397">
        <f>+'Repago Cliente'!F17</f>
        <v>0.05</v>
      </c>
      <c r="F15" s="397">
        <f>+'Repago Cliente'!G17</f>
        <v>0.05</v>
      </c>
      <c r="G15" s="397">
        <f>+'Repago Cliente'!H17</f>
        <v>0.05</v>
      </c>
      <c r="H15" s="397">
        <v>0.04</v>
      </c>
      <c r="I15" s="50"/>
      <c r="J15" s="50"/>
      <c r="K15" s="50"/>
      <c r="L15" s="50"/>
    </row>
    <row r="16" spans="1:12" s="78" customFormat="1">
      <c r="A16" s="674"/>
      <c r="B16" s="675"/>
      <c r="C16" s="675"/>
      <c r="D16" s="675"/>
      <c r="E16" s="675"/>
      <c r="F16" s="675"/>
      <c r="G16" s="675"/>
      <c r="H16" s="675"/>
      <c r="I16" s="50"/>
      <c r="J16" s="50"/>
      <c r="K16" s="50"/>
      <c r="L16" s="50"/>
    </row>
    <row r="17" spans="1:15" s="78" customFormat="1">
      <c r="A17" s="43"/>
      <c r="B17" s="47"/>
      <c r="C17" s="675"/>
      <c r="D17" s="675"/>
      <c r="E17" s="675"/>
      <c r="F17" s="675"/>
      <c r="G17" s="675"/>
      <c r="H17" s="675"/>
      <c r="I17" s="50"/>
      <c r="J17" s="50"/>
      <c r="K17" s="50"/>
      <c r="L17" s="50"/>
    </row>
    <row r="18" spans="1:15">
      <c r="A18" s="1064" t="s">
        <v>1061</v>
      </c>
      <c r="B18" s="1064"/>
      <c r="C18" s="1064"/>
      <c r="D18" s="1064"/>
      <c r="E18" s="1064"/>
      <c r="F18" s="1064"/>
      <c r="G18" s="1064"/>
      <c r="H18" s="1064"/>
      <c r="I18" s="50"/>
      <c r="J18" s="50"/>
      <c r="K18" s="50"/>
      <c r="L18" s="50"/>
    </row>
    <row r="19" spans="1:15" s="78" customFormat="1">
      <c r="A19" s="673" t="s">
        <v>1037</v>
      </c>
      <c r="B19" s="394">
        <f>+'Costeo instalación'!I33*(1+B36)</f>
        <v>6162047559.0624466</v>
      </c>
      <c r="C19" s="394">
        <f>+'Costeo instalación'!J33*(1+C36)</f>
        <v>9204534545.2010231</v>
      </c>
      <c r="D19" s="394">
        <f>+'Costeo instalación'!K33*(1+D36)</f>
        <v>10094458772.141544</v>
      </c>
      <c r="E19" s="394">
        <f>+'Costeo instalación'!L33*(1+E36)</f>
        <v>10592459215.27166</v>
      </c>
      <c r="F19" s="394">
        <f>+'Costeo instalación'!M33*(1+F36)</f>
        <v>11136793826.663244</v>
      </c>
      <c r="G19" s="394">
        <f>+'Costeo instalación'!N33*(1+G36)</f>
        <v>11724449967.986122</v>
      </c>
      <c r="H19" s="394">
        <f>+'Costeo instalación'!O33*(1+H36)</f>
        <v>12235456923.511795</v>
      </c>
      <c r="I19" s="514" t="s">
        <v>849</v>
      </c>
      <c r="J19" s="515">
        <f>+'Cash flow'!C39</f>
        <v>0.91156592732689767</v>
      </c>
      <c r="K19" s="50"/>
      <c r="L19" s="50"/>
    </row>
    <row r="20" spans="1:15" s="78" customFormat="1">
      <c r="A20" s="673" t="s">
        <v>963</v>
      </c>
      <c r="B20" s="395">
        <v>0.35</v>
      </c>
      <c r="C20" s="395">
        <v>0.35</v>
      </c>
      <c r="D20" s="395">
        <v>0.35</v>
      </c>
      <c r="E20" s="395">
        <v>0.35</v>
      </c>
      <c r="F20" s="395">
        <v>0.35</v>
      </c>
      <c r="G20" s="395">
        <v>0.35</v>
      </c>
      <c r="H20" s="395">
        <v>0.35</v>
      </c>
      <c r="I20" s="514" t="s">
        <v>851</v>
      </c>
      <c r="J20" s="515">
        <f>+'Cash flow'!C51</f>
        <v>0.63066596009852627</v>
      </c>
      <c r="K20" s="50"/>
      <c r="L20" s="50"/>
    </row>
    <row r="21" spans="1:15" s="78" customFormat="1">
      <c r="A21" s="673" t="s">
        <v>1038</v>
      </c>
      <c r="B21" s="394">
        <f>+'Costeo instalación'!I34*(1+B36)</f>
        <v>1724705209.4315665</v>
      </c>
      <c r="C21" s="394">
        <f>+'Costeo instalación'!J34*(1+C36)</f>
        <v>2578001858.5846519</v>
      </c>
      <c r="D21" s="394">
        <f>+'Costeo instalación'!K34*(1+D36)</f>
        <v>2828627827.1825571</v>
      </c>
      <c r="E21" s="394">
        <f>+'Costeo instalación'!L34*(1+E36)</f>
        <v>2968479465.4031839</v>
      </c>
      <c r="F21" s="394">
        <f>+'Costeo instalación'!M34*(1+F36)</f>
        <v>3120360603.6995997</v>
      </c>
      <c r="G21" s="394">
        <f>+'Costeo instalación'!N34*(1+G36)</f>
        <v>3283620346.9888196</v>
      </c>
      <c r="H21" s="394">
        <f>+'Costeo instalación'!O34*(1+H36)</f>
        <v>3424841757.5355043</v>
      </c>
      <c r="I21" s="514" t="s">
        <v>850</v>
      </c>
      <c r="J21" s="516">
        <f>+'Cash flow'!C52</f>
        <v>1347335237.9745231</v>
      </c>
      <c r="K21" s="50"/>
      <c r="L21" s="50"/>
    </row>
    <row r="22" spans="1:15" s="78" customFormat="1">
      <c r="A22" s="673" t="s">
        <v>963</v>
      </c>
      <c r="B22" s="395">
        <v>0.35</v>
      </c>
      <c r="C22" s="395">
        <v>0.35</v>
      </c>
      <c r="D22" s="395">
        <v>0.35</v>
      </c>
      <c r="E22" s="395">
        <v>0.35</v>
      </c>
      <c r="F22" s="395">
        <v>0.35</v>
      </c>
      <c r="G22" s="395">
        <v>0.35</v>
      </c>
      <c r="H22" s="395">
        <v>0.35</v>
      </c>
      <c r="I22" s="50"/>
      <c r="J22" s="50"/>
      <c r="K22" s="50"/>
      <c r="L22" s="50"/>
    </row>
    <row r="23" spans="1:15" s="78" customFormat="1">
      <c r="A23" s="673" t="s">
        <v>1039</v>
      </c>
      <c r="B23" s="303">
        <f>+'Costeo instalación'!I35*(1+B36)</f>
        <v>1089958134.284606</v>
      </c>
      <c r="C23" s="303">
        <f>+'Costeo instalación'!J35*(1+C36)</f>
        <v>1628120718.5898385</v>
      </c>
      <c r="D23" s="303">
        <f>+'Costeo instalación'!K35*(1+D36)</f>
        <v>1785532705.5557981</v>
      </c>
      <c r="E23" s="303">
        <f>+'Costeo instalación'!L35*(1+E36)</f>
        <v>1873620249.2925744</v>
      </c>
      <c r="F23" s="303">
        <f>+'Costeo instalación'!M35*(1+F36)</f>
        <v>1969903494.7190633</v>
      </c>
      <c r="G23" s="303">
        <f>+'Costeo instalación'!N35*(1+G36)</f>
        <v>2073849558.9546704</v>
      </c>
      <c r="H23" s="303">
        <f>+'Costeo instalación'!O35*(1+H36)</f>
        <v>2164237726.607172</v>
      </c>
      <c r="I23" s="50"/>
      <c r="J23" s="50"/>
      <c r="K23" s="50"/>
      <c r="L23" s="50"/>
    </row>
    <row r="24" spans="1:15" s="78" customFormat="1">
      <c r="A24" s="673" t="s">
        <v>963</v>
      </c>
      <c r="B24" s="395">
        <v>0.35</v>
      </c>
      <c r="C24" s="395">
        <v>0.35</v>
      </c>
      <c r="D24" s="395">
        <v>0.35</v>
      </c>
      <c r="E24" s="395">
        <v>0.35</v>
      </c>
      <c r="F24" s="395">
        <v>0.35</v>
      </c>
      <c r="G24" s="395">
        <v>0.35</v>
      </c>
      <c r="H24" s="395">
        <v>0.35</v>
      </c>
      <c r="I24" s="50"/>
      <c r="J24" s="50"/>
      <c r="K24" s="50"/>
      <c r="L24" s="50"/>
    </row>
    <row r="25" spans="1:15" s="78" customFormat="1">
      <c r="A25" s="41"/>
      <c r="B25" s="41"/>
      <c r="C25" s="160"/>
      <c r="D25" s="46"/>
      <c r="E25" s="46"/>
      <c r="F25" s="44"/>
      <c r="G25" s="46"/>
      <c r="H25" s="46"/>
      <c r="I25" s="50"/>
      <c r="J25" s="50"/>
      <c r="K25" s="50"/>
      <c r="L25" s="50"/>
    </row>
    <row r="26" spans="1:15">
      <c r="B26" s="47"/>
      <c r="C26" s="47"/>
      <c r="D26" s="47" t="str">
        <f>IF(O34&gt;0,"Sensibilizado","")</f>
        <v/>
      </c>
      <c r="E26" s="48"/>
      <c r="F26" s="48"/>
      <c r="G26" s="47"/>
      <c r="H26" s="47"/>
      <c r="I26" s="50"/>
      <c r="J26" s="50"/>
      <c r="K26" s="50"/>
      <c r="L26" s="50"/>
    </row>
    <row r="27" spans="1:15">
      <c r="A27" s="1064" t="s">
        <v>1049</v>
      </c>
      <c r="B27" s="1064"/>
      <c r="C27" s="1064"/>
      <c r="D27" s="1064"/>
      <c r="E27" s="1064"/>
      <c r="F27" s="1064"/>
      <c r="G27" s="1064"/>
      <c r="H27" s="1064"/>
      <c r="I27" s="374"/>
      <c r="J27" s="50"/>
      <c r="K27" s="50"/>
      <c r="L27" s="50"/>
    </row>
    <row r="28" spans="1:15">
      <c r="A28" s="392"/>
      <c r="B28" s="359" t="s">
        <v>113</v>
      </c>
      <c r="C28" s="359" t="s">
        <v>114</v>
      </c>
      <c r="D28" s="359" t="s">
        <v>115</v>
      </c>
      <c r="E28" s="359" t="s">
        <v>116</v>
      </c>
      <c r="F28" s="359" t="s">
        <v>117</v>
      </c>
      <c r="G28" s="359" t="s">
        <v>118</v>
      </c>
      <c r="H28" s="359" t="s">
        <v>119</v>
      </c>
      <c r="I28" s="50"/>
      <c r="J28" s="50"/>
      <c r="K28" s="50"/>
      <c r="L28" s="50"/>
    </row>
    <row r="29" spans="1:15" s="78" customFormat="1">
      <c r="A29" s="393" t="s">
        <v>453</v>
      </c>
      <c r="B29" s="654">
        <f>(B19/(1-B20))</f>
        <v>9480073167.7883797</v>
      </c>
      <c r="C29" s="654">
        <f t="shared" ref="C29:H29" si="0">(C19/(1-C20))</f>
        <v>14160822377.232344</v>
      </c>
      <c r="D29" s="654">
        <f t="shared" si="0"/>
        <v>15529936572.525452</v>
      </c>
      <c r="E29" s="654">
        <f t="shared" si="0"/>
        <v>16296091100.417938</v>
      </c>
      <c r="F29" s="654">
        <f t="shared" si="0"/>
        <v>17133528964.097298</v>
      </c>
      <c r="G29" s="654">
        <f t="shared" si="0"/>
        <v>18037615335.363266</v>
      </c>
      <c r="H29" s="654">
        <f t="shared" si="0"/>
        <v>18823779882.325836</v>
      </c>
      <c r="I29" s="793" t="s">
        <v>1107</v>
      </c>
      <c r="J29" s="794"/>
      <c r="K29" s="794"/>
      <c r="L29" s="794"/>
      <c r="M29" s="795"/>
      <c r="N29" s="795"/>
      <c r="O29" s="795"/>
    </row>
    <row r="30" spans="1:15" s="78" customFormat="1">
      <c r="A30" s="393" t="s">
        <v>596</v>
      </c>
      <c r="B30" s="654">
        <f>(B21/(1-B22))</f>
        <v>2653392629.8947177</v>
      </c>
      <c r="C30" s="654">
        <f t="shared" ref="C30:H30" si="1">(C21/(1-C22))</f>
        <v>3966156705.5148492</v>
      </c>
      <c r="D30" s="654">
        <f t="shared" si="1"/>
        <v>4351735118.7423954</v>
      </c>
      <c r="E30" s="654">
        <f t="shared" si="1"/>
        <v>4566891485.2356672</v>
      </c>
      <c r="F30" s="654">
        <f t="shared" si="1"/>
        <v>4800554774.9224606</v>
      </c>
      <c r="G30" s="654">
        <f t="shared" si="1"/>
        <v>5051723610.7520304</v>
      </c>
      <c r="H30" s="654">
        <f t="shared" si="1"/>
        <v>5268987319.2853909</v>
      </c>
      <c r="I30" s="50"/>
      <c r="J30" s="50"/>
      <c r="K30" s="50"/>
      <c r="L30" s="50"/>
    </row>
    <row r="31" spans="1:15" s="78" customFormat="1">
      <c r="A31" s="393" t="s">
        <v>641</v>
      </c>
      <c r="B31" s="654">
        <f>(B23/(1-B24))</f>
        <v>1676858668.130163</v>
      </c>
      <c r="C31" s="654">
        <f t="shared" ref="C31:H31" si="2">(C23/(1-C24))</f>
        <v>2504801105.5228286</v>
      </c>
      <c r="D31" s="654">
        <f t="shared" si="2"/>
        <v>2746973393.162766</v>
      </c>
      <c r="E31" s="654">
        <f t="shared" si="2"/>
        <v>2882492691.2193451</v>
      </c>
      <c r="F31" s="654">
        <f t="shared" si="2"/>
        <v>3030620761.1062512</v>
      </c>
      <c r="G31" s="654">
        <f t="shared" si="2"/>
        <v>3190537783.007185</v>
      </c>
      <c r="H31" s="654">
        <f t="shared" si="2"/>
        <v>3329596502.4725723</v>
      </c>
      <c r="I31" s="50"/>
      <c r="J31" s="50"/>
      <c r="K31" s="50"/>
      <c r="L31" s="50"/>
    </row>
    <row r="32" spans="1:15">
      <c r="J32" s="50"/>
      <c r="K32" s="50"/>
      <c r="L32" s="50"/>
    </row>
    <row r="33" spans="1:12">
      <c r="A33">
        <v>2</v>
      </c>
      <c r="B33" s="38"/>
      <c r="C33" s="38"/>
      <c r="D33" s="38"/>
      <c r="E33" s="38"/>
      <c r="F33" s="38"/>
      <c r="G33" s="38"/>
      <c r="H33" s="38"/>
      <c r="I33" s="50"/>
      <c r="J33" s="50"/>
      <c r="K33" s="50"/>
      <c r="L33" s="50"/>
    </row>
    <row r="34" spans="1:12" s="74" customFormat="1">
      <c r="A34" s="273"/>
      <c r="B34" s="274"/>
      <c r="C34" s="274"/>
      <c r="D34" s="274"/>
      <c r="E34" s="274"/>
      <c r="F34" s="274"/>
      <c r="G34" s="274"/>
      <c r="H34" s="274"/>
      <c r="I34" s="275"/>
      <c r="J34" s="275"/>
      <c r="K34" s="275"/>
      <c r="L34" s="275"/>
    </row>
    <row r="35" spans="1:12">
      <c r="A35" s="49" t="s">
        <v>138</v>
      </c>
      <c r="B35" s="50">
        <f t="shared" ref="B35:H35" si="3">IF($A$33=1,0,B15)</f>
        <v>0.88</v>
      </c>
      <c r="C35" s="50">
        <f t="shared" si="3"/>
        <v>0.5</v>
      </c>
      <c r="D35" s="50">
        <f t="shared" si="3"/>
        <v>0.1</v>
      </c>
      <c r="E35" s="50">
        <f t="shared" si="3"/>
        <v>0.05</v>
      </c>
      <c r="F35" s="50">
        <f t="shared" si="3"/>
        <v>0.05</v>
      </c>
      <c r="G35" s="50">
        <f t="shared" si="3"/>
        <v>0.05</v>
      </c>
      <c r="H35" s="50">
        <f t="shared" si="3"/>
        <v>0.04</v>
      </c>
      <c r="I35" s="50"/>
      <c r="J35" s="50"/>
      <c r="K35" s="50"/>
      <c r="L35" s="50"/>
    </row>
    <row r="36" spans="1:12">
      <c r="A36" s="51" t="s">
        <v>139</v>
      </c>
      <c r="B36" s="52">
        <f>+B35</f>
        <v>0.88</v>
      </c>
      <c r="C36" s="52">
        <f t="shared" ref="C36:H36" si="4">+B36*C35+B36+C35</f>
        <v>1.82</v>
      </c>
      <c r="D36" s="52">
        <f t="shared" si="4"/>
        <v>2.1020000000000003</v>
      </c>
      <c r="E36" s="52">
        <f t="shared" si="4"/>
        <v>2.2571000000000003</v>
      </c>
      <c r="F36" s="52">
        <f t="shared" si="4"/>
        <v>2.4199550000000003</v>
      </c>
      <c r="G36" s="52">
        <f t="shared" si="4"/>
        <v>2.59095275</v>
      </c>
      <c r="H36" s="52">
        <f t="shared" si="4"/>
        <v>2.73459086</v>
      </c>
      <c r="I36" s="50"/>
      <c r="J36" s="50"/>
      <c r="K36" s="50"/>
      <c r="L36" s="50"/>
    </row>
    <row r="37" spans="1:12">
      <c r="A37" s="49" t="s">
        <v>140</v>
      </c>
      <c r="B37" s="398">
        <v>0.8</v>
      </c>
      <c r="C37" s="275">
        <f t="shared" ref="C37:H37" si="5">+B37</f>
        <v>0.8</v>
      </c>
      <c r="D37" s="275">
        <f t="shared" si="5"/>
        <v>0.8</v>
      </c>
      <c r="E37" s="275">
        <f t="shared" si="5"/>
        <v>0.8</v>
      </c>
      <c r="F37" s="275">
        <f t="shared" si="5"/>
        <v>0.8</v>
      </c>
      <c r="G37" s="275">
        <f t="shared" si="5"/>
        <v>0.8</v>
      </c>
      <c r="H37" s="275">
        <f t="shared" si="5"/>
        <v>0.8</v>
      </c>
      <c r="I37" s="50"/>
      <c r="J37" s="50"/>
      <c r="K37" s="50"/>
    </row>
    <row r="38" spans="1:12">
      <c r="A38" s="53" t="s">
        <v>141</v>
      </c>
      <c r="B38" s="52">
        <f>+B36*B37</f>
        <v>0.70400000000000007</v>
      </c>
      <c r="C38" s="52">
        <f t="shared" ref="C38:H38" si="6">+C35*C37</f>
        <v>0.4</v>
      </c>
      <c r="D38" s="52">
        <f t="shared" si="6"/>
        <v>8.0000000000000016E-2</v>
      </c>
      <c r="E38" s="52">
        <f t="shared" si="6"/>
        <v>4.0000000000000008E-2</v>
      </c>
      <c r="F38" s="52">
        <f t="shared" si="6"/>
        <v>4.0000000000000008E-2</v>
      </c>
      <c r="G38" s="52">
        <f t="shared" si="6"/>
        <v>4.0000000000000008E-2</v>
      </c>
      <c r="H38" s="52">
        <f t="shared" si="6"/>
        <v>3.2000000000000001E-2</v>
      </c>
      <c r="I38" s="50"/>
      <c r="J38" s="50"/>
      <c r="K38" s="50"/>
    </row>
    <row r="39" spans="1:12">
      <c r="A39" s="54" t="s">
        <v>142</v>
      </c>
      <c r="B39" s="55">
        <f>B38</f>
        <v>0.70400000000000007</v>
      </c>
      <c r="C39" s="56">
        <f>+B38*C38+B38+C38</f>
        <v>1.3856000000000002</v>
      </c>
      <c r="D39" s="52">
        <f>+C39*D38+C39+D38</f>
        <v>1.5764480000000003</v>
      </c>
      <c r="E39" s="52">
        <f>+D39*E38+D39+E38</f>
        <v>1.6795059200000004</v>
      </c>
      <c r="F39" s="52">
        <f>+E39*F38+E39+F38</f>
        <v>1.7866861568000005</v>
      </c>
      <c r="G39" s="52">
        <f>+F39*G38+F39+G38</f>
        <v>1.8981536030720005</v>
      </c>
      <c r="H39" s="52">
        <f>+G39*H38+G39+H38</f>
        <v>1.9908945183703046</v>
      </c>
      <c r="I39" s="52"/>
      <c r="J39" s="52"/>
      <c r="K39" s="52"/>
    </row>
    <row r="40" spans="1:12">
      <c r="A40" s="37"/>
      <c r="B40" s="37"/>
      <c r="C40" s="37"/>
      <c r="D40" s="37"/>
      <c r="E40" s="37"/>
      <c r="F40" s="37"/>
      <c r="G40" s="37"/>
      <c r="H40" s="37"/>
      <c r="I40" s="37"/>
      <c r="J40" s="37"/>
      <c r="K40" s="37"/>
    </row>
    <row r="43" spans="1:12" s="78" customFormat="1">
      <c r="A43"/>
      <c r="B43"/>
      <c r="C43"/>
      <c r="D43"/>
      <c r="E43"/>
      <c r="F43"/>
      <c r="G43"/>
      <c r="H43"/>
      <c r="I43"/>
    </row>
    <row r="48" spans="1:12" s="78" customFormat="1">
      <c r="A48"/>
      <c r="B48"/>
      <c r="C48"/>
      <c r="D48"/>
      <c r="E48"/>
      <c r="F48"/>
      <c r="G48"/>
      <c r="H48"/>
      <c r="I48"/>
    </row>
    <row r="49" spans="1:14" s="78" customFormat="1">
      <c r="A49"/>
      <c r="B49"/>
      <c r="C49"/>
      <c r="D49"/>
      <c r="E49"/>
      <c r="F49"/>
      <c r="G49"/>
      <c r="H49"/>
      <c r="I49"/>
      <c r="K49" s="37"/>
    </row>
    <row r="50" spans="1:14" s="78" customFormat="1" ht="14.25" customHeight="1">
      <c r="A50" s="791"/>
      <c r="B50" s="790"/>
      <c r="C50" s="141"/>
      <c r="D50" s="792"/>
      <c r="E50"/>
      <c r="F50"/>
      <c r="G50"/>
      <c r="H50"/>
      <c r="I50"/>
      <c r="J50" s="37"/>
      <c r="K50" s="37"/>
    </row>
    <row r="51" spans="1:14" ht="14.25" customHeight="1"/>
    <row r="52" spans="1:14">
      <c r="J52" s="37"/>
      <c r="K52" s="37"/>
    </row>
    <row r="53" spans="1:14" s="78" customFormat="1">
      <c r="A53"/>
      <c r="B53"/>
      <c r="C53"/>
      <c r="D53"/>
      <c r="E53"/>
      <c r="F53"/>
      <c r="G53"/>
      <c r="H53"/>
      <c r="I53"/>
      <c r="J53" s="37"/>
      <c r="K53" s="37"/>
    </row>
    <row r="55" spans="1:14" s="78" customFormat="1">
      <c r="A55"/>
      <c r="B55"/>
      <c r="C55"/>
      <c r="D55"/>
      <c r="E55"/>
      <c r="F55"/>
      <c r="G55"/>
      <c r="H55"/>
      <c r="I55"/>
    </row>
    <row r="56" spans="1:14">
      <c r="J56" s="37"/>
      <c r="K56" s="37"/>
    </row>
    <row r="57" spans="1:14" s="78" customFormat="1">
      <c r="A57"/>
      <c r="B57"/>
      <c r="C57"/>
      <c r="D57"/>
      <c r="E57"/>
      <c r="F57"/>
      <c r="G57"/>
      <c r="H57"/>
      <c r="I57"/>
      <c r="J57" s="37"/>
      <c r="K57" s="37"/>
    </row>
    <row r="58" spans="1:14" s="78" customFormat="1">
      <c r="A58"/>
      <c r="B58"/>
      <c r="C58"/>
      <c r="D58"/>
      <c r="E58"/>
      <c r="F58"/>
      <c r="G58"/>
      <c r="H58"/>
      <c r="I58"/>
      <c r="J58" s="37"/>
      <c r="K58" s="37"/>
    </row>
    <row r="59" spans="1:14">
      <c r="J59" s="37"/>
      <c r="K59" s="37"/>
    </row>
    <row r="60" spans="1:14">
      <c r="J60" s="37"/>
      <c r="M60" s="37"/>
      <c r="N60" s="37"/>
    </row>
    <row r="61" spans="1:14">
      <c r="J61" s="37"/>
      <c r="M61" s="37"/>
      <c r="N61" s="37"/>
    </row>
    <row r="62" spans="1:14">
      <c r="A62" s="57"/>
      <c r="B62" s="142"/>
      <c r="C62" s="142"/>
      <c r="D62" s="143"/>
      <c r="F62" s="35"/>
      <c r="G62" s="37"/>
      <c r="H62" s="37"/>
      <c r="I62" s="37"/>
      <c r="J62" s="37"/>
      <c r="K62" s="37"/>
    </row>
  </sheetData>
  <mergeCells count="10">
    <mergeCell ref="A18:H18"/>
    <mergeCell ref="A27:H27"/>
    <mergeCell ref="A8:B8"/>
    <mergeCell ref="A11:H11"/>
    <mergeCell ref="A2:B2"/>
    <mergeCell ref="A5:B5"/>
    <mergeCell ref="A4:B4"/>
    <mergeCell ref="A7:B7"/>
    <mergeCell ref="A3:B3"/>
    <mergeCell ref="A6:B6"/>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Option Button 1">
              <controlPr defaultSize="0" autoFill="0" autoLine="0" autoPict="0">
                <anchor moveWithCells="1">
                  <from>
                    <xdr:col>0</xdr:col>
                    <xdr:colOff>304800</xdr:colOff>
                    <xdr:row>32</xdr:row>
                    <xdr:rowOff>133350</xdr:rowOff>
                  </from>
                  <to>
                    <xdr:col>1</xdr:col>
                    <xdr:colOff>314325</xdr:colOff>
                    <xdr:row>34</xdr:row>
                    <xdr:rowOff>9525</xdr:rowOff>
                  </to>
                </anchor>
              </controlPr>
            </control>
          </mc:Choice>
        </mc:AlternateContent>
        <mc:AlternateContent xmlns:mc="http://schemas.openxmlformats.org/markup-compatibility/2006">
          <mc:Choice Requires="x14">
            <control shapeId="9218" r:id="rId5" name="Option Button 2">
              <controlPr defaultSize="0" autoFill="0" autoLine="0" autoPict="0">
                <anchor moveWithCells="1">
                  <from>
                    <xdr:col>1</xdr:col>
                    <xdr:colOff>752475</xdr:colOff>
                    <xdr:row>32</xdr:row>
                    <xdr:rowOff>142875</xdr:rowOff>
                  </from>
                  <to>
                    <xdr:col>3</xdr:col>
                    <xdr:colOff>95250</xdr:colOff>
                    <xdr:row>34</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workbookViewId="0">
      <selection activeCell="A3" sqref="A3"/>
    </sheetView>
  </sheetViews>
  <sheetFormatPr baseColWidth="10" defaultRowHeight="15"/>
  <cols>
    <col min="1" max="1" width="18.140625" customWidth="1"/>
    <col min="2" max="2" width="19.5703125" bestFit="1" customWidth="1"/>
    <col min="3" max="8" width="19.28515625" bestFit="1" customWidth="1"/>
    <col min="9" max="9" width="17.7109375" bestFit="1" customWidth="1"/>
    <col min="10" max="10" width="16.7109375" bestFit="1" customWidth="1"/>
    <col min="11" max="13" width="12.7109375" bestFit="1" customWidth="1"/>
  </cols>
  <sheetData>
    <row r="1" spans="1:12" s="78" customFormat="1"/>
    <row r="2" spans="1:12">
      <c r="A2" s="980" t="s">
        <v>1047</v>
      </c>
      <c r="B2" s="980"/>
      <c r="C2" s="980"/>
      <c r="D2" s="980"/>
      <c r="E2" s="980"/>
      <c r="F2" s="980"/>
      <c r="G2" s="980"/>
      <c r="H2" s="980"/>
    </row>
    <row r="3" spans="1:12">
      <c r="A3" s="30"/>
      <c r="B3" s="850" t="s">
        <v>113</v>
      </c>
      <c r="C3" s="850" t="s">
        <v>114</v>
      </c>
      <c r="D3" s="850" t="s">
        <v>115</v>
      </c>
      <c r="E3" s="850" t="s">
        <v>116</v>
      </c>
      <c r="F3" s="850" t="s">
        <v>117</v>
      </c>
      <c r="G3" s="850" t="s">
        <v>118</v>
      </c>
      <c r="H3" s="850" t="s">
        <v>119</v>
      </c>
      <c r="J3" s="78"/>
      <c r="K3" s="78"/>
    </row>
    <row r="4" spans="1:12" s="78" customFormat="1">
      <c r="A4" s="851" t="s">
        <v>598</v>
      </c>
      <c r="B4" s="852">
        <f t="shared" ref="B4:H6" si="0">B8</f>
        <v>9480073167.7883797</v>
      </c>
      <c r="C4" s="852">
        <f t="shared" si="0"/>
        <v>14160822377.232344</v>
      </c>
      <c r="D4" s="852">
        <f t="shared" si="0"/>
        <v>15529936572.525452</v>
      </c>
      <c r="E4" s="852">
        <f t="shared" si="0"/>
        <v>16296091100.417938</v>
      </c>
      <c r="F4" s="852">
        <f t="shared" si="0"/>
        <v>17133528964.097298</v>
      </c>
      <c r="G4" s="852">
        <f t="shared" si="0"/>
        <v>18037615335.363266</v>
      </c>
      <c r="H4" s="852">
        <f t="shared" si="0"/>
        <v>18823779882.325836</v>
      </c>
    </row>
    <row r="5" spans="1:12">
      <c r="A5" s="851" t="s">
        <v>681</v>
      </c>
      <c r="B5" s="852">
        <f t="shared" si="0"/>
        <v>1676858668.130163</v>
      </c>
      <c r="C5" s="852">
        <f t="shared" si="0"/>
        <v>2504801105.5228286</v>
      </c>
      <c r="D5" s="852">
        <f t="shared" si="0"/>
        <v>2746973393.162766</v>
      </c>
      <c r="E5" s="852">
        <f t="shared" si="0"/>
        <v>2882492691.2193451</v>
      </c>
      <c r="F5" s="852">
        <f t="shared" si="0"/>
        <v>3030620761.1062512</v>
      </c>
      <c r="G5" s="852">
        <f t="shared" si="0"/>
        <v>3190537783.007185</v>
      </c>
      <c r="H5" s="852">
        <f t="shared" si="0"/>
        <v>3329596502.4725723</v>
      </c>
    </row>
    <row r="6" spans="1:12" s="78" customFormat="1">
      <c r="A6" s="851" t="s">
        <v>597</v>
      </c>
      <c r="B6" s="852">
        <f t="shared" si="0"/>
        <v>2653392629.8947177</v>
      </c>
      <c r="C6" s="852">
        <f t="shared" si="0"/>
        <v>3966156705.5148492</v>
      </c>
      <c r="D6" s="852">
        <f t="shared" si="0"/>
        <v>4351735118.7423954</v>
      </c>
      <c r="E6" s="852">
        <f t="shared" si="0"/>
        <v>4566891485.2356672</v>
      </c>
      <c r="F6" s="852">
        <f t="shared" si="0"/>
        <v>4800554774.9224606</v>
      </c>
      <c r="G6" s="852">
        <f t="shared" si="0"/>
        <v>5051723610.7520304</v>
      </c>
      <c r="H6" s="852">
        <f t="shared" si="0"/>
        <v>5268987319.2853909</v>
      </c>
    </row>
    <row r="7" spans="1:12" s="78" customFormat="1">
      <c r="A7" s="748" t="s">
        <v>680</v>
      </c>
      <c r="B7" s="764">
        <f>SUM(B4:B6)</f>
        <v>13810324465.813261</v>
      </c>
      <c r="C7" s="764">
        <f t="shared" ref="C7:H7" si="1">SUM(C4:C6)</f>
        <v>20631780188.270023</v>
      </c>
      <c r="D7" s="764">
        <f t="shared" si="1"/>
        <v>22628645084.430611</v>
      </c>
      <c r="E7" s="764">
        <f t="shared" si="1"/>
        <v>23745475276.872952</v>
      </c>
      <c r="F7" s="764">
        <f t="shared" si="1"/>
        <v>24964704500.126007</v>
      </c>
      <c r="G7" s="764">
        <f t="shared" si="1"/>
        <v>26279876729.122482</v>
      </c>
      <c r="H7" s="764">
        <f t="shared" si="1"/>
        <v>27422363704.083801</v>
      </c>
    </row>
    <row r="8" spans="1:12" s="78" customFormat="1">
      <c r="A8" s="787" t="s">
        <v>598</v>
      </c>
      <c r="B8" s="524">
        <f>'Datos de Ventas'!B29</f>
        <v>9480073167.7883797</v>
      </c>
      <c r="C8" s="524">
        <f>'Datos de Ventas'!C29</f>
        <v>14160822377.232344</v>
      </c>
      <c r="D8" s="524">
        <f>'Datos de Ventas'!D29</f>
        <v>15529936572.525452</v>
      </c>
      <c r="E8" s="524">
        <f>'Datos de Ventas'!E29</f>
        <v>16296091100.417938</v>
      </c>
      <c r="F8" s="524">
        <f>'Datos de Ventas'!F29</f>
        <v>17133528964.097298</v>
      </c>
      <c r="G8" s="524">
        <f>'Datos de Ventas'!G29</f>
        <v>18037615335.363266</v>
      </c>
      <c r="H8" s="524">
        <f>'Datos de Ventas'!H29</f>
        <v>18823779882.325836</v>
      </c>
      <c r="I8" s="78" t="s">
        <v>1105</v>
      </c>
      <c r="K8" s="292"/>
    </row>
    <row r="9" spans="1:12">
      <c r="A9" s="787" t="s">
        <v>681</v>
      </c>
      <c r="B9" s="524">
        <f>'Datos de Ventas'!B31</f>
        <v>1676858668.130163</v>
      </c>
      <c r="C9" s="524">
        <f>'Datos de Ventas'!C31</f>
        <v>2504801105.5228286</v>
      </c>
      <c r="D9" s="524">
        <f>'Datos de Ventas'!D31</f>
        <v>2746973393.162766</v>
      </c>
      <c r="E9" s="524">
        <f>'Datos de Ventas'!E31</f>
        <v>2882492691.2193451</v>
      </c>
      <c r="F9" s="524">
        <f>'Datos de Ventas'!F31</f>
        <v>3030620761.1062512</v>
      </c>
      <c r="G9" s="524">
        <f>'Datos de Ventas'!G31</f>
        <v>3190537783.007185</v>
      </c>
      <c r="H9" s="524">
        <f>'Datos de Ventas'!H31</f>
        <v>3329596502.4725723</v>
      </c>
      <c r="I9" s="78"/>
      <c r="L9" s="78"/>
    </row>
    <row r="10" spans="1:12" s="78" customFormat="1">
      <c r="A10" s="787" t="s">
        <v>597</v>
      </c>
      <c r="B10" s="524">
        <f>'Datos de Ventas'!B30</f>
        <v>2653392629.8947177</v>
      </c>
      <c r="C10" s="524">
        <f>'Datos de Ventas'!C30</f>
        <v>3966156705.5148492</v>
      </c>
      <c r="D10" s="524">
        <f>'Datos de Ventas'!D30</f>
        <v>4351735118.7423954</v>
      </c>
      <c r="E10" s="524">
        <f>'Datos de Ventas'!E30</f>
        <v>4566891485.2356672</v>
      </c>
      <c r="F10" s="524">
        <f>'Datos de Ventas'!F30</f>
        <v>4800554774.9224606</v>
      </c>
      <c r="G10" s="524">
        <f>'Datos de Ventas'!G30</f>
        <v>5051723610.7520304</v>
      </c>
      <c r="H10" s="524">
        <f>'Datos de Ventas'!H30</f>
        <v>5268987319.2853909</v>
      </c>
    </row>
    <row r="11" spans="1:12">
      <c r="A11" s="32"/>
      <c r="B11" s="32"/>
      <c r="C11" s="32"/>
      <c r="D11" s="32"/>
      <c r="E11" s="32"/>
      <c r="F11" s="140"/>
      <c r="G11" s="140"/>
      <c r="H11" s="140"/>
      <c r="I11" s="140"/>
      <c r="K11" s="140"/>
      <c r="L11" s="78"/>
    </row>
    <row r="12" spans="1:12">
      <c r="B12" s="32"/>
      <c r="C12" s="32"/>
      <c r="D12" s="32"/>
      <c r="E12" s="32"/>
      <c r="F12" s="140"/>
      <c r="G12" s="140"/>
      <c r="H12" s="140"/>
      <c r="I12" s="78"/>
      <c r="J12" s="78"/>
      <c r="L12" s="78"/>
    </row>
    <row r="13" spans="1:12">
      <c r="A13" s="173" t="s">
        <v>1048</v>
      </c>
      <c r="B13" s="32"/>
      <c r="C13" s="32"/>
      <c r="D13" s="32"/>
      <c r="E13" s="32"/>
      <c r="F13" s="140"/>
      <c r="G13" s="140"/>
      <c r="H13" s="140"/>
      <c r="I13" s="78"/>
      <c r="J13" s="78"/>
      <c r="K13" s="78"/>
      <c r="L13" s="78"/>
    </row>
    <row r="14" spans="1:12">
      <c r="A14" s="744"/>
      <c r="B14" s="850" t="s">
        <v>113</v>
      </c>
      <c r="C14" s="850" t="s">
        <v>114</v>
      </c>
      <c r="D14" s="850" t="s">
        <v>115</v>
      </c>
      <c r="E14" s="850" t="s">
        <v>116</v>
      </c>
      <c r="F14" s="850" t="s">
        <v>117</v>
      </c>
      <c r="G14" s="850" t="s">
        <v>118</v>
      </c>
      <c r="H14" s="850" t="s">
        <v>119</v>
      </c>
      <c r="J14" s="78"/>
      <c r="K14" s="78"/>
      <c r="L14" s="78"/>
    </row>
    <row r="15" spans="1:12">
      <c r="A15" s="785" t="s">
        <v>1282</v>
      </c>
      <c r="B15" s="782">
        <f>'Datos de Ventas'!B19</f>
        <v>6162047559.0624466</v>
      </c>
      <c r="C15" s="782">
        <f>'Datos de Ventas'!C19</f>
        <v>9204534545.2010231</v>
      </c>
      <c r="D15" s="782">
        <f>'Datos de Ventas'!D19</f>
        <v>10094458772.141544</v>
      </c>
      <c r="E15" s="782">
        <f>'Datos de Ventas'!E19</f>
        <v>10592459215.27166</v>
      </c>
      <c r="F15" s="782">
        <f>'Datos de Ventas'!F19</f>
        <v>11136793826.663244</v>
      </c>
      <c r="G15" s="782">
        <f>'Datos de Ventas'!G19</f>
        <v>11724449967.986122</v>
      </c>
      <c r="H15" s="782">
        <f>'Datos de Ventas'!H19</f>
        <v>12235456923.511795</v>
      </c>
      <c r="I15" s="510"/>
      <c r="J15" s="517"/>
      <c r="K15" s="78"/>
      <c r="L15" s="78"/>
    </row>
    <row r="16" spans="1:12" s="78" customFormat="1">
      <c r="A16" s="788" t="s">
        <v>1283</v>
      </c>
      <c r="B16" s="782">
        <f>'Datos de Ventas'!B21</f>
        <v>1724705209.4315665</v>
      </c>
      <c r="C16" s="782">
        <f>'Datos de Ventas'!C21</f>
        <v>2578001858.5846519</v>
      </c>
      <c r="D16" s="782">
        <f>'Datos de Ventas'!D21</f>
        <v>2828627827.1825571</v>
      </c>
      <c r="E16" s="782">
        <f>'Datos de Ventas'!E21</f>
        <v>2968479465.4031839</v>
      </c>
      <c r="F16" s="782">
        <f>'Datos de Ventas'!F21</f>
        <v>3120360603.6995997</v>
      </c>
      <c r="G16" s="782">
        <f>'Datos de Ventas'!G21</f>
        <v>3283620346.9888196</v>
      </c>
      <c r="H16" s="782">
        <f>'Datos de Ventas'!H21</f>
        <v>3424841757.5355043</v>
      </c>
      <c r="I16" s="510"/>
      <c r="J16" s="517"/>
    </row>
    <row r="17" spans="1:12" hidden="1">
      <c r="A17" s="785">
        <f>'Datos de Ventas'!A44</f>
        <v>0</v>
      </c>
      <c r="B17" s="782"/>
      <c r="C17" s="782"/>
      <c r="D17" s="782"/>
      <c r="E17" s="782"/>
      <c r="F17" s="782"/>
      <c r="G17" s="782"/>
      <c r="H17" s="782"/>
      <c r="I17" s="510"/>
      <c r="J17" s="517"/>
      <c r="K17" s="78"/>
      <c r="L17" s="78"/>
    </row>
    <row r="18" spans="1:12" hidden="1">
      <c r="A18" s="785">
        <f>'Datos de Ventas'!A45</f>
        <v>0</v>
      </c>
      <c r="B18" s="782"/>
      <c r="C18" s="782"/>
      <c r="D18" s="782"/>
      <c r="E18" s="782"/>
      <c r="F18" s="782"/>
      <c r="G18" s="782"/>
      <c r="H18" s="782"/>
      <c r="I18" s="510"/>
      <c r="J18" s="517"/>
      <c r="K18" s="78"/>
      <c r="L18" s="78"/>
    </row>
    <row r="19" spans="1:12" hidden="1">
      <c r="A19" s="785">
        <f>'Datos de Ventas'!A46</f>
        <v>0</v>
      </c>
      <c r="B19" s="782"/>
      <c r="C19" s="782"/>
      <c r="D19" s="782"/>
      <c r="E19" s="782"/>
      <c r="F19" s="782"/>
      <c r="G19" s="782"/>
      <c r="H19" s="782"/>
      <c r="I19" s="510"/>
      <c r="J19" s="517"/>
      <c r="K19" s="78"/>
      <c r="L19" s="78"/>
    </row>
    <row r="20" spans="1:12" hidden="1">
      <c r="A20" s="785">
        <f>'Datos de Ventas'!A47</f>
        <v>0</v>
      </c>
      <c r="B20" s="782"/>
      <c r="C20" s="782"/>
      <c r="D20" s="782"/>
      <c r="E20" s="782"/>
      <c r="F20" s="782"/>
      <c r="G20" s="782"/>
      <c r="H20" s="782"/>
      <c r="I20" s="510"/>
      <c r="J20" s="517"/>
      <c r="K20" s="78"/>
      <c r="L20" s="78"/>
    </row>
    <row r="21" spans="1:12" s="78" customFormat="1" hidden="1">
      <c r="A21" s="785">
        <f>'Datos de Ventas'!A48</f>
        <v>0</v>
      </c>
      <c r="B21" s="782">
        <f>IF('Gs Adm, Vtas y Com'!$E$5="Sin depósito",'Proyeccion ventas'!L64*(1+'Datos de Ventas'!B36),0)</f>
        <v>0</v>
      </c>
      <c r="C21" s="782">
        <f>IF('Gs Adm, Vtas y Com'!$E$5="Sin depósito",'Proyeccion ventas'!M64*(1+'Datos de Ventas'!C36),0)</f>
        <v>0</v>
      </c>
      <c r="D21" s="782">
        <f>IF('Gs Adm, Vtas y Com'!$E$5="Sin depósito",'Proyeccion ventas'!N64*(1+'Datos de Ventas'!D36),0)</f>
        <v>0</v>
      </c>
      <c r="E21" s="782">
        <f>IF('Gs Adm, Vtas y Com'!$E$5="Sin depósito",'Proyeccion ventas'!O64*(1+'Datos de Ventas'!E36),0)</f>
        <v>0</v>
      </c>
      <c r="F21" s="782">
        <f>IF('Gs Adm, Vtas y Com'!$E$5="Sin depósito",'Proyeccion ventas'!P64*(1+'Datos de Ventas'!F36),0)</f>
        <v>0</v>
      </c>
      <c r="G21" s="782">
        <f>IF('Gs Adm, Vtas y Com'!$E$5="Sin depósito",'Proyeccion ventas'!Q64*(1+'Datos de Ventas'!G36),0)</f>
        <v>0</v>
      </c>
      <c r="H21" s="782">
        <f>IF('Gs Adm, Vtas y Com'!$E$5="Sin depósito",'Proyeccion ventas'!R64*(1+'Datos de Ventas'!H36),0)</f>
        <v>0</v>
      </c>
      <c r="I21" s="510"/>
      <c r="J21" s="517"/>
    </row>
    <row r="22" spans="1:12" s="78" customFormat="1">
      <c r="A22" s="789" t="s">
        <v>1106</v>
      </c>
      <c r="B22" s="782">
        <f>EE!$J$29*(1+'Datos de Ventas'!B36)</f>
        <v>10418793.029197514</v>
      </c>
      <c r="C22" s="782">
        <f>EE!$J$29*(1+'Datos de Ventas'!C36)</f>
        <v>15628189.543796273</v>
      </c>
      <c r="D22" s="782">
        <f>EE!$J$29*(1+'Datos de Ventas'!D36)</f>
        <v>17191008.4981759</v>
      </c>
      <c r="E22" s="782">
        <f>EE!$J$29*(1+'Datos de Ventas'!E36)</f>
        <v>18050558.923084695</v>
      </c>
      <c r="F22" s="782">
        <f>EE!$J$29*(1+'Datos de Ventas'!F36)</f>
        <v>18953086.869238932</v>
      </c>
      <c r="G22" s="782">
        <f>EE!$J$29*(1+'Datos de Ventas'!G36)</f>
        <v>19900741.212700877</v>
      </c>
      <c r="H22" s="782">
        <f>EE!$J$29*(1+'Datos de Ventas'!H36)</f>
        <v>20696770.861208912</v>
      </c>
      <c r="I22" s="510"/>
      <c r="J22" s="517"/>
    </row>
    <row r="23" spans="1:12">
      <c r="A23" s="786" t="s">
        <v>529</v>
      </c>
      <c r="B23" s="783">
        <f>MO!C63</f>
        <v>1759176622.3200002</v>
      </c>
      <c r="C23" s="783">
        <f>MO!D63</f>
        <v>2629506109.152</v>
      </c>
      <c r="D23" s="783">
        <f>MO!E63</f>
        <v>2881346130.8736005</v>
      </c>
      <c r="E23" s="783">
        <f>MO!F63</f>
        <v>3024950496.2008805</v>
      </c>
      <c r="F23" s="783">
        <f>MO!G63</f>
        <v>3175735079.7945242</v>
      </c>
      <c r="G23" s="783">
        <f>MO!H63</f>
        <v>3334058892.5678501</v>
      </c>
      <c r="H23" s="783">
        <f>MO!I63</f>
        <v>3467050895.2974443</v>
      </c>
      <c r="I23" s="510"/>
      <c r="J23" s="517"/>
      <c r="K23" s="78"/>
      <c r="L23" s="78"/>
    </row>
    <row r="24" spans="1:12">
      <c r="A24" s="748" t="s">
        <v>128</v>
      </c>
      <c r="B24" s="784">
        <f>SUM(B15:B23)</f>
        <v>9656348183.8432102</v>
      </c>
      <c r="C24" s="784">
        <f t="shared" ref="C24:H24" si="2">SUM(C15:C23)</f>
        <v>14427670702.481472</v>
      </c>
      <c r="D24" s="784">
        <f t="shared" si="2"/>
        <v>15821623738.695877</v>
      </c>
      <c r="E24" s="784">
        <f t="shared" si="2"/>
        <v>16603939735.798807</v>
      </c>
      <c r="F24" s="784">
        <f t="shared" si="2"/>
        <v>17451842597.026608</v>
      </c>
      <c r="G24" s="784">
        <f t="shared" si="2"/>
        <v>18362029948.755493</v>
      </c>
      <c r="H24" s="784">
        <f t="shared" si="2"/>
        <v>19148046347.205952</v>
      </c>
      <c r="I24" s="78"/>
      <c r="J24" s="78"/>
      <c r="K24" s="78"/>
      <c r="L24" s="78"/>
    </row>
    <row r="25" spans="1:12">
      <c r="A25" s="32"/>
      <c r="B25" s="32"/>
      <c r="C25" s="32"/>
      <c r="D25" s="32"/>
      <c r="E25" s="32"/>
      <c r="F25" s="32"/>
      <c r="G25" s="32"/>
      <c r="H25" s="32"/>
      <c r="I25" s="78"/>
      <c r="J25" s="78"/>
      <c r="K25" s="78"/>
      <c r="L25" s="78"/>
    </row>
    <row r="26" spans="1:12" s="78" customFormat="1">
      <c r="B26" s="643"/>
    </row>
    <row r="27" spans="1:12" s="78" customFormat="1"/>
    <row r="28" spans="1:12" s="78" customFormat="1"/>
    <row r="29" spans="1:12" s="78" customFormat="1"/>
    <row r="30" spans="1:12" s="78" customFormat="1"/>
    <row r="31" spans="1:12" s="78" customFormat="1"/>
    <row r="32" spans="1:12" s="78" customFormat="1"/>
    <row r="33" spans="1:1" s="78" customFormat="1"/>
    <row r="35" spans="1:1">
      <c r="A35" s="78"/>
    </row>
  </sheetData>
  <mergeCells count="1">
    <mergeCell ref="A2:H2"/>
  </mergeCell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
  <sheetViews>
    <sheetView workbookViewId="0"/>
  </sheetViews>
  <sheetFormatPr baseColWidth="10" defaultRowHeight="15"/>
  <sheetData>
    <row r="1" spans="1:31">
      <c r="A1" s="174" t="s">
        <v>837</v>
      </c>
      <c r="B1" s="174" t="s">
        <v>836</v>
      </c>
      <c r="C1" s="174" t="s">
        <v>796</v>
      </c>
      <c r="D1" s="174" t="s">
        <v>797</v>
      </c>
      <c r="E1" s="174" t="s">
        <v>798</v>
      </c>
      <c r="F1" s="174" t="s">
        <v>799</v>
      </c>
      <c r="G1" s="174" t="s">
        <v>800</v>
      </c>
      <c r="H1" s="174" t="s">
        <v>801</v>
      </c>
      <c r="I1" s="174" t="s">
        <v>802</v>
      </c>
      <c r="J1" s="174" t="s">
        <v>803</v>
      </c>
      <c r="K1" s="174" t="s">
        <v>804</v>
      </c>
      <c r="L1" s="174" t="s">
        <v>805</v>
      </c>
      <c r="M1" s="174" t="s">
        <v>806</v>
      </c>
      <c r="N1" s="174" t="s">
        <v>807</v>
      </c>
      <c r="O1" s="174" t="s">
        <v>808</v>
      </c>
      <c r="P1" s="174" t="s">
        <v>809</v>
      </c>
      <c r="Q1" s="174" t="s">
        <v>810</v>
      </c>
      <c r="R1" s="174" t="s">
        <v>811</v>
      </c>
      <c r="S1" s="174" t="s">
        <v>812</v>
      </c>
      <c r="T1" s="174" t="s">
        <v>813</v>
      </c>
      <c r="U1" s="174" t="s">
        <v>814</v>
      </c>
      <c r="V1" s="174" t="s">
        <v>815</v>
      </c>
      <c r="W1" s="174" t="s">
        <v>816</v>
      </c>
      <c r="X1" s="174" t="s">
        <v>817</v>
      </c>
      <c r="Y1" s="174" t="s">
        <v>818</v>
      </c>
      <c r="Z1" s="174" t="s">
        <v>819</v>
      </c>
      <c r="AA1" s="174" t="s">
        <v>820</v>
      </c>
      <c r="AB1" s="174" t="s">
        <v>821</v>
      </c>
      <c r="AC1" s="174" t="s">
        <v>822</v>
      </c>
      <c r="AD1" s="174" t="s">
        <v>823</v>
      </c>
      <c r="AE1" s="174" t="s">
        <v>824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5"/>
  <sheetViews>
    <sheetView workbookViewId="0">
      <selection activeCell="A2" sqref="A2"/>
    </sheetView>
  </sheetViews>
  <sheetFormatPr baseColWidth="10" defaultRowHeight="15"/>
  <cols>
    <col min="1" max="1" width="31.140625" customWidth="1"/>
    <col min="2" max="2" width="18.28515625" bestFit="1" customWidth="1"/>
    <col min="3" max="3" width="16.7109375" bestFit="1" customWidth="1"/>
    <col min="4" max="4" width="15.28515625" bestFit="1" customWidth="1"/>
    <col min="5" max="5" width="23.42578125" bestFit="1" customWidth="1"/>
    <col min="6" max="6" width="15.28515625" bestFit="1" customWidth="1"/>
    <col min="7" max="7" width="14.42578125" bestFit="1" customWidth="1"/>
    <col min="8" max="8" width="17.42578125" customWidth="1"/>
    <col min="9" max="9" width="13.42578125" customWidth="1"/>
    <col min="10" max="10" width="13.7109375" bestFit="1" customWidth="1"/>
    <col min="11" max="11" width="13.85546875" customWidth="1"/>
    <col min="12" max="12" width="14.42578125" customWidth="1"/>
    <col min="13" max="13" width="16.42578125" customWidth="1"/>
    <col min="14" max="14" width="10" bestFit="1" customWidth="1"/>
    <col min="15" max="15" width="12.42578125" bestFit="1" customWidth="1"/>
    <col min="16" max="16" width="14.42578125" bestFit="1" customWidth="1"/>
  </cols>
  <sheetData>
    <row r="1" spans="1:14" ht="15.75" thickBot="1">
      <c r="D1" s="32"/>
      <c r="E1" s="32"/>
      <c r="F1" s="32"/>
      <c r="G1" s="32"/>
      <c r="H1" s="32"/>
      <c r="I1" s="32"/>
      <c r="J1" s="32"/>
    </row>
    <row r="2" spans="1:14">
      <c r="A2" s="417" t="s">
        <v>95</v>
      </c>
      <c r="B2" s="418" t="s">
        <v>303</v>
      </c>
      <c r="C2" s="418" t="s">
        <v>96</v>
      </c>
      <c r="D2" s="32"/>
      <c r="E2" s="1075" t="s">
        <v>98</v>
      </c>
      <c r="F2" s="1076"/>
      <c r="G2" s="1077"/>
      <c r="H2" s="348" t="s">
        <v>99</v>
      </c>
      <c r="I2" s="348"/>
      <c r="J2" s="349" t="s">
        <v>100</v>
      </c>
    </row>
    <row r="3" spans="1:14">
      <c r="A3" s="177" t="str">
        <f>E3</f>
        <v>Inmueble (terreno)</v>
      </c>
      <c r="B3" s="681">
        <f>IF(D3="OK",F15,0)</f>
        <v>0</v>
      </c>
      <c r="C3" s="680">
        <f>B3*E25</f>
        <v>0</v>
      </c>
      <c r="D3" s="32" t="str">
        <f>IF('Gs Adm, Vtas y Com'!$E$4="Alquiler Inmueble","NO APLICA","OK")</f>
        <v>NO APLICA</v>
      </c>
      <c r="E3" s="350" t="s">
        <v>97</v>
      </c>
      <c r="F3" s="340"/>
      <c r="G3" s="341"/>
      <c r="H3" s="162">
        <v>50</v>
      </c>
      <c r="I3" s="163" t="s">
        <v>102</v>
      </c>
      <c r="J3" s="351">
        <v>1</v>
      </c>
    </row>
    <row r="4" spans="1:14">
      <c r="A4" s="177" t="str">
        <f>E4</f>
        <v>Obra Civil e instalaciones</v>
      </c>
      <c r="B4" s="681">
        <f>IF(D4="OK",F21,H21)</f>
        <v>120000</v>
      </c>
      <c r="C4" s="680">
        <f>B4*E25</f>
        <v>108360000</v>
      </c>
      <c r="D4" s="78" t="str">
        <f>IF('Gs Adm, Vtas y Com'!$E$4="Alquiler Inmueble","ANALIZAR","OK")</f>
        <v>ANALIZAR</v>
      </c>
      <c r="E4" s="350" t="s">
        <v>101</v>
      </c>
      <c r="F4" s="340"/>
      <c r="G4" s="341"/>
      <c r="H4" s="162">
        <v>50</v>
      </c>
      <c r="I4" s="163" t="s">
        <v>102</v>
      </c>
      <c r="J4" s="351">
        <v>1</v>
      </c>
    </row>
    <row r="5" spans="1:14">
      <c r="A5" s="177" t="str">
        <f>E5</f>
        <v>Herramientas Nacionales</v>
      </c>
      <c r="B5" s="680"/>
      <c r="C5" s="680">
        <f>'Costeo instalación'!F51</f>
        <v>20596384.017395217</v>
      </c>
      <c r="D5" s="32"/>
      <c r="E5" s="350" t="s">
        <v>599</v>
      </c>
      <c r="F5" s="340"/>
      <c r="G5" s="341"/>
      <c r="H5" s="162">
        <v>15</v>
      </c>
      <c r="I5" s="163" t="s">
        <v>102</v>
      </c>
      <c r="J5" s="351">
        <v>1</v>
      </c>
      <c r="L5" s="78"/>
      <c r="M5" s="78"/>
      <c r="N5" s="281"/>
    </row>
    <row r="6" spans="1:14" s="78" customFormat="1">
      <c r="A6" s="177" t="s">
        <v>730</v>
      </c>
      <c r="B6" s="680">
        <f>IF('Gs Adm, Vtas y Com'!$E$5="Sin depósito",0,3990)</f>
        <v>3990</v>
      </c>
      <c r="C6" s="680">
        <f>B6*E25</f>
        <v>3602970</v>
      </c>
      <c r="E6" s="350" t="s">
        <v>730</v>
      </c>
      <c r="F6" s="340"/>
      <c r="G6" s="341"/>
      <c r="H6" s="162">
        <v>15</v>
      </c>
      <c r="I6" s="163" t="s">
        <v>102</v>
      </c>
      <c r="J6" s="351">
        <v>1</v>
      </c>
      <c r="N6" s="281"/>
    </row>
    <row r="7" spans="1:14" s="78" customFormat="1">
      <c r="A7" s="177" t="s">
        <v>688</v>
      </c>
      <c r="B7" s="680"/>
      <c r="C7" s="680">
        <f>'Costeo instalación'!F59*4</f>
        <v>13600263.6</v>
      </c>
      <c r="D7" s="78" t="s">
        <v>715</v>
      </c>
      <c r="E7" s="350" t="s">
        <v>104</v>
      </c>
      <c r="F7" s="340"/>
      <c r="G7" s="341"/>
      <c r="H7" s="162"/>
      <c r="I7" s="163"/>
      <c r="J7" s="351">
        <v>1</v>
      </c>
      <c r="N7" s="281"/>
    </row>
    <row r="8" spans="1:14">
      <c r="A8" s="419" t="s">
        <v>103</v>
      </c>
      <c r="B8" s="680"/>
      <c r="C8" s="680"/>
      <c r="D8" s="32"/>
      <c r="E8" s="350" t="s">
        <v>105</v>
      </c>
      <c r="F8" s="340"/>
      <c r="G8" s="341"/>
      <c r="H8" s="162"/>
      <c r="I8" s="163"/>
      <c r="J8" s="351">
        <v>1</v>
      </c>
      <c r="L8" s="78"/>
      <c r="M8" s="78"/>
      <c r="N8" s="78"/>
    </row>
    <row r="9" spans="1:14">
      <c r="A9" s="177" t="str">
        <f>E8</f>
        <v>Estudios y consultoría</v>
      </c>
      <c r="B9" s="680">
        <v>8333.33</v>
      </c>
      <c r="C9" s="680">
        <f>B9*E25</f>
        <v>7524996.9900000002</v>
      </c>
      <c r="D9" s="78"/>
      <c r="E9" s="350" t="s">
        <v>106</v>
      </c>
      <c r="F9" s="340"/>
      <c r="G9" s="341"/>
      <c r="H9" s="162"/>
      <c r="I9" s="163"/>
      <c r="J9" s="351">
        <v>1</v>
      </c>
      <c r="N9" s="78"/>
    </row>
    <row r="10" spans="1:14" ht="15.75" thickBot="1">
      <c r="A10" s="177" t="str">
        <f>E9</f>
        <v>Licencias</v>
      </c>
      <c r="B10" s="680"/>
      <c r="C10" s="680">
        <f>2123*E26+1333*E25+950*E25+900*E25+2000*E25</f>
        <v>4784912.9000000004</v>
      </c>
      <c r="D10" s="78"/>
      <c r="E10" s="352" t="s">
        <v>107</v>
      </c>
      <c r="F10" s="353"/>
      <c r="G10" s="354"/>
      <c r="H10" s="355"/>
      <c r="I10" s="356"/>
      <c r="J10" s="357">
        <v>1</v>
      </c>
      <c r="N10" s="78"/>
    </row>
    <row r="11" spans="1:14">
      <c r="A11" s="177" t="str">
        <f>E10</f>
        <v>Gs.Preoperativos</v>
      </c>
      <c r="B11" s="680">
        <v>13666.66</v>
      </c>
      <c r="C11" s="680">
        <f>B11*E25</f>
        <v>12340993.98</v>
      </c>
      <c r="D11" s="416"/>
      <c r="N11" s="78"/>
    </row>
    <row r="12" spans="1:14">
      <c r="A12" s="177"/>
      <c r="B12" s="680"/>
      <c r="C12" s="680"/>
      <c r="J12" s="32"/>
      <c r="N12" s="78"/>
    </row>
    <row r="13" spans="1:14">
      <c r="A13" s="177" t="s">
        <v>305</v>
      </c>
      <c r="B13" s="680"/>
      <c r="C13" s="680">
        <f>SUM(C3:C11)</f>
        <v>170810521.48739523</v>
      </c>
      <c r="J13" s="32"/>
      <c r="L13" s="78"/>
      <c r="M13" s="78"/>
      <c r="N13" s="78"/>
    </row>
    <row r="14" spans="1:14">
      <c r="A14" s="32"/>
      <c r="B14" s="32"/>
      <c r="C14" s="32"/>
      <c r="D14" s="32"/>
      <c r="J14" s="32"/>
      <c r="L14" s="78"/>
      <c r="M14" s="78"/>
      <c r="N14" s="78"/>
    </row>
    <row r="15" spans="1:14" s="78" customFormat="1">
      <c r="A15" s="30"/>
      <c r="B15" s="613" t="s">
        <v>1064</v>
      </c>
      <c r="C15" s="362" t="s">
        <v>1065</v>
      </c>
      <c r="E15" s="30" t="s">
        <v>713</v>
      </c>
      <c r="F15" s="30">
        <v>1000000</v>
      </c>
      <c r="G15" s="78" t="s">
        <v>714</v>
      </c>
    </row>
    <row r="16" spans="1:14" s="78" customFormat="1">
      <c r="A16" s="30" t="s">
        <v>790</v>
      </c>
      <c r="B16" s="364">
        <f>C16/$E$25</f>
        <v>120000</v>
      </c>
      <c r="C16" s="365">
        <f>SUM(C3:C4)</f>
        <v>108360000</v>
      </c>
    </row>
    <row r="17" spans="1:14" s="78" customFormat="1">
      <c r="A17" s="30" t="s">
        <v>791</v>
      </c>
      <c r="B17" s="367">
        <f>C16/C13</f>
        <v>0.63438715048941707</v>
      </c>
      <c r="C17" s="30"/>
      <c r="E17" s="1079" t="s">
        <v>712</v>
      </c>
      <c r="F17" s="1080"/>
      <c r="G17" s="1079" t="s">
        <v>1066</v>
      </c>
      <c r="H17" s="1080"/>
    </row>
    <row r="18" spans="1:14" s="78" customFormat="1">
      <c r="C18" s="363"/>
      <c r="E18" s="177" t="s">
        <v>304</v>
      </c>
      <c r="F18" s="334">
        <v>3300</v>
      </c>
      <c r="G18" s="177" t="s">
        <v>304</v>
      </c>
      <c r="H18" s="334">
        <v>400</v>
      </c>
    </row>
    <row r="19" spans="1:14" s="78" customFormat="1">
      <c r="A19" s="30"/>
      <c r="B19" s="613" t="s">
        <v>1064</v>
      </c>
      <c r="C19" s="366" t="s">
        <v>1065</v>
      </c>
      <c r="E19" s="177" t="s">
        <v>574</v>
      </c>
      <c r="F19" s="334">
        <v>250</v>
      </c>
      <c r="G19" s="177" t="s">
        <v>694</v>
      </c>
      <c r="H19" s="334">
        <f>F19*0.4</f>
        <v>100</v>
      </c>
    </row>
    <row r="20" spans="1:14" s="78" customFormat="1">
      <c r="A20" s="30" t="s">
        <v>787</v>
      </c>
      <c r="B20" s="507">
        <v>4233.333333333333</v>
      </c>
      <c r="C20" s="507">
        <f>+B20*E25</f>
        <v>3822699.9999999995</v>
      </c>
      <c r="E20" s="177" t="s">
        <v>721</v>
      </c>
      <c r="F20" s="334">
        <f>IF('Gs Adm, Vtas y Com'!$E$5="Depósito propio",'Proyeccion ventas'!G73+12,0)</f>
        <v>312</v>
      </c>
      <c r="G20" s="177" t="s">
        <v>694</v>
      </c>
      <c r="H20" s="334">
        <v>200</v>
      </c>
    </row>
    <row r="21" spans="1:14" s="78" customFormat="1">
      <c r="A21" s="30" t="s">
        <v>788</v>
      </c>
      <c r="B21" s="507">
        <f>C21/$E$25</f>
        <v>9433.3266666666677</v>
      </c>
      <c r="C21" s="507">
        <f>C11-C20</f>
        <v>8518293.9800000004</v>
      </c>
      <c r="E21" s="177"/>
      <c r="F21" s="680">
        <f>(F19+F20)*F18</f>
        <v>1854600</v>
      </c>
      <c r="G21" s="177"/>
      <c r="H21" s="680">
        <f>(H19+H20)*H18</f>
        <v>120000</v>
      </c>
    </row>
    <row r="22" spans="1:14" s="78" customFormat="1">
      <c r="A22" s="30" t="s">
        <v>791</v>
      </c>
      <c r="B22" s="30"/>
      <c r="C22" s="368">
        <f>C21/C13</f>
        <v>4.9869843530854149E-2</v>
      </c>
    </row>
    <row r="23" spans="1:14" s="78" customFormat="1"/>
    <row r="24" spans="1:14" s="78" customFormat="1" ht="15.75" thickBot="1"/>
    <row r="25" spans="1:14" ht="16.5" thickTop="1" thickBot="1">
      <c r="A25" s="165" t="s">
        <v>108</v>
      </c>
      <c r="B25" s="335">
        <v>0.21</v>
      </c>
      <c r="C25" s="32"/>
      <c r="D25" s="164" t="s">
        <v>300</v>
      </c>
      <c r="E25" s="282">
        <f>'Datos de Ventas'!C8</f>
        <v>903</v>
      </c>
      <c r="F25" s="285"/>
      <c r="G25" s="78"/>
      <c r="H25" s="372" t="s">
        <v>789</v>
      </c>
      <c r="L25" s="78"/>
      <c r="M25" s="78"/>
      <c r="N25" s="78"/>
    </row>
    <row r="26" spans="1:14" ht="15.75" thickBot="1">
      <c r="A26" s="166" t="s">
        <v>109</v>
      </c>
      <c r="B26" s="336">
        <v>3.5000000000000003E-2</v>
      </c>
      <c r="C26" s="32"/>
      <c r="D26" s="164" t="s">
        <v>786</v>
      </c>
      <c r="E26" s="282">
        <v>49.3</v>
      </c>
      <c r="F26" s="285"/>
      <c r="G26" s="30" t="s">
        <v>748</v>
      </c>
      <c r="H26" s="507">
        <f>H18*H20+B6</f>
        <v>83990</v>
      </c>
      <c r="L26" s="32"/>
    </row>
    <row r="27" spans="1:14" s="78" customFormat="1" ht="15.75" thickBot="1">
      <c r="A27" s="167" t="s">
        <v>110</v>
      </c>
      <c r="B27" s="337">
        <v>0.35</v>
      </c>
      <c r="F27" s="285"/>
      <c r="G27" s="30" t="s">
        <v>749</v>
      </c>
      <c r="H27" s="507">
        <f>MO!U26*12/E25+'Gs Adm, Vtas y Com'!F15*12/E25</f>
        <v>31250.886378737545</v>
      </c>
    </row>
    <row r="28" spans="1:14" ht="15.75" thickTop="1">
      <c r="C28" s="32"/>
      <c r="E28" s="32"/>
      <c r="F28" s="285"/>
      <c r="G28" s="30" t="s">
        <v>750</v>
      </c>
      <c r="H28" s="682" t="str">
        <f>IF('Gs Adm, Vtas y Com'!E5="Sin depósito", 'Gs Adm, Vtas y Com'!K12,"Combustible")</f>
        <v>Combustible</v>
      </c>
      <c r="L28" s="78"/>
      <c r="M28" s="78"/>
    </row>
    <row r="29" spans="1:14">
      <c r="A29" s="78"/>
      <c r="B29" s="78"/>
      <c r="C29" s="78"/>
      <c r="D29" s="78"/>
      <c r="E29" s="284"/>
      <c r="F29" s="285"/>
      <c r="L29" s="78"/>
      <c r="M29" s="78"/>
      <c r="N29" s="78"/>
    </row>
    <row r="30" spans="1:14">
      <c r="A30" s="140"/>
      <c r="B30" s="32"/>
      <c r="C30" s="32"/>
      <c r="D30" s="32"/>
      <c r="E30" s="32"/>
      <c r="F30" s="32"/>
      <c r="G30" s="32"/>
      <c r="H30" s="32"/>
      <c r="I30" s="32"/>
      <c r="J30" s="32"/>
      <c r="L30" s="78"/>
      <c r="M30" s="78"/>
      <c r="N30" s="78"/>
    </row>
    <row r="31" spans="1:14" ht="18.75">
      <c r="A31" s="1078" t="s">
        <v>111</v>
      </c>
      <c r="B31" s="1078"/>
      <c r="C31" s="1078"/>
      <c r="D31" s="1078"/>
      <c r="E31" s="1078"/>
      <c r="F31" s="1078"/>
      <c r="G31" s="1078"/>
      <c r="H31" s="1078"/>
      <c r="I31" s="1078"/>
      <c r="J31" s="280"/>
      <c r="L31" s="78"/>
      <c r="M31" s="78"/>
      <c r="N31" s="78"/>
    </row>
    <row r="32" spans="1:14" s="78" customFormat="1">
      <c r="A32" s="30" t="s">
        <v>95</v>
      </c>
      <c r="B32" s="900" t="s">
        <v>112</v>
      </c>
      <c r="C32" s="900" t="s">
        <v>113</v>
      </c>
      <c r="D32" s="900" t="s">
        <v>114</v>
      </c>
      <c r="E32" s="900" t="s">
        <v>115</v>
      </c>
      <c r="F32" s="900" t="s">
        <v>116</v>
      </c>
      <c r="G32" s="900" t="s">
        <v>117</v>
      </c>
      <c r="H32" s="900" t="s">
        <v>118</v>
      </c>
      <c r="I32" s="900" t="s">
        <v>119</v>
      </c>
      <c r="J32" s="420" t="s">
        <v>128</v>
      </c>
    </row>
    <row r="33" spans="1:14" s="78" customFormat="1">
      <c r="A33" s="392" t="str">
        <f>E3</f>
        <v>Inmueble (terreno)</v>
      </c>
      <c r="B33" s="422">
        <f>C3</f>
        <v>0</v>
      </c>
      <c r="C33" s="422">
        <v>0</v>
      </c>
      <c r="D33" s="422">
        <v>0</v>
      </c>
      <c r="E33" s="422">
        <v>0</v>
      </c>
      <c r="F33" s="422">
        <v>0</v>
      </c>
      <c r="G33" s="422">
        <v>0</v>
      </c>
      <c r="H33" s="422">
        <v>0</v>
      </c>
      <c r="I33" s="422">
        <v>0</v>
      </c>
      <c r="J33" s="422">
        <f t="shared" ref="J33:J38" si="0">SUM(B33:I33)</f>
        <v>0</v>
      </c>
      <c r="N33"/>
    </row>
    <row r="34" spans="1:14" s="78" customFormat="1">
      <c r="A34" s="392" t="str">
        <f>E4</f>
        <v>Obra Civil e instalaciones</v>
      </c>
      <c r="B34" s="422">
        <f>C4</f>
        <v>108360000</v>
      </c>
      <c r="C34" s="422">
        <v>0</v>
      </c>
      <c r="D34" s="422">
        <v>0</v>
      </c>
      <c r="E34" s="422">
        <v>0</v>
      </c>
      <c r="F34" s="422">
        <v>0</v>
      </c>
      <c r="G34" s="422">
        <v>0</v>
      </c>
      <c r="H34" s="422">
        <v>0</v>
      </c>
      <c r="I34" s="422">
        <v>0</v>
      </c>
      <c r="J34" s="422">
        <f t="shared" si="0"/>
        <v>108360000</v>
      </c>
      <c r="L34"/>
      <c r="M34"/>
      <c r="N34"/>
    </row>
    <row r="35" spans="1:14" s="78" customFormat="1">
      <c r="A35" s="392" t="str">
        <f>E5</f>
        <v>Herramientas Nacionales</v>
      </c>
      <c r="B35" s="422">
        <f>$C$5</f>
        <v>20596384.017395217</v>
      </c>
      <c r="C35" s="422">
        <f>$C$5-'Costeo instalación'!$F$41-'Costeo instalación'!$F$42-'Costeo instalación'!$F$43-'Costeo instalación'!$F$44-'Costeo instalación'!$F$49</f>
        <v>19359057.297395218</v>
      </c>
      <c r="D35" s="422">
        <f>$C$5-'Costeo instalación'!$F$41-'Costeo instalación'!$F$42-'Costeo instalación'!$F$43-'Costeo instalación'!$F$44-'Costeo instalación'!$F$49</f>
        <v>19359057.297395218</v>
      </c>
      <c r="E35" s="422">
        <f>$C$5-'Costeo instalación'!$F$41-'Costeo instalación'!$F$42-'Costeo instalación'!$F$43-'Costeo instalación'!$F$44-'Costeo instalación'!$F$49</f>
        <v>19359057.297395218</v>
      </c>
      <c r="F35" s="422">
        <f>$C$5-'Costeo instalación'!$F$41-'Costeo instalación'!$F$42-'Costeo instalación'!$F$43-'Costeo instalación'!$F$44-'Costeo instalación'!$F$49</f>
        <v>19359057.297395218</v>
      </c>
      <c r="G35" s="422">
        <f>$C$5-'Costeo instalación'!$F$41-'Costeo instalación'!$F$42-'Costeo instalación'!$F$43-'Costeo instalación'!$F$44-'Costeo instalación'!$F$49</f>
        <v>19359057.297395218</v>
      </c>
      <c r="H35" s="422">
        <f>$C$5-'Costeo instalación'!$F$41-'Costeo instalación'!$F$42-'Costeo instalación'!$F$43-'Costeo instalación'!$F$44-'Costeo instalación'!$F$49</f>
        <v>19359057.297395218</v>
      </c>
      <c r="I35" s="422">
        <f>$C$5-'Costeo instalación'!$F$41-'Costeo instalación'!$F$42-'Costeo instalación'!$F$43-'Costeo instalación'!$F$44-'Costeo instalación'!$F$49</f>
        <v>19359057.297395218</v>
      </c>
      <c r="J35" s="422">
        <f>$C$5-'Costeo instalación'!$F$41-'Costeo instalación'!$F$42-'Costeo instalación'!$F$43-'Costeo instalación'!$F$44-'Costeo instalación'!$F$49</f>
        <v>19359057.297395218</v>
      </c>
      <c r="L35"/>
      <c r="M35"/>
      <c r="N35"/>
    </row>
    <row r="36" spans="1:14" s="78" customFormat="1">
      <c r="A36" s="392" t="str">
        <f>E6</f>
        <v>Autoelevador</v>
      </c>
      <c r="B36" s="422">
        <f>C6</f>
        <v>3602970</v>
      </c>
      <c r="C36" s="422">
        <v>0</v>
      </c>
      <c r="D36" s="422">
        <v>0</v>
      </c>
      <c r="E36" s="422">
        <v>0</v>
      </c>
      <c r="F36" s="422">
        <v>0</v>
      </c>
      <c r="G36" s="422">
        <v>0</v>
      </c>
      <c r="H36" s="422">
        <v>0</v>
      </c>
      <c r="I36" s="422">
        <v>0</v>
      </c>
      <c r="J36" s="422">
        <f t="shared" si="0"/>
        <v>3602970</v>
      </c>
    </row>
    <row r="37" spans="1:14" s="78" customFormat="1">
      <c r="A37" s="392" t="s">
        <v>688</v>
      </c>
      <c r="B37" s="422">
        <f>$C$7</f>
        <v>13600263.6</v>
      </c>
      <c r="C37" s="422">
        <f t="shared" ref="C37:I37" si="1">$C$7</f>
        <v>13600263.6</v>
      </c>
      <c r="D37" s="422">
        <f t="shared" si="1"/>
        <v>13600263.6</v>
      </c>
      <c r="E37" s="422">
        <f t="shared" si="1"/>
        <v>13600263.6</v>
      </c>
      <c r="F37" s="422">
        <f t="shared" si="1"/>
        <v>13600263.6</v>
      </c>
      <c r="G37" s="422">
        <f t="shared" si="1"/>
        <v>13600263.6</v>
      </c>
      <c r="H37" s="422">
        <f t="shared" si="1"/>
        <v>13600263.6</v>
      </c>
      <c r="I37" s="422">
        <f t="shared" si="1"/>
        <v>13600263.6</v>
      </c>
      <c r="J37" s="422">
        <f t="shared" si="0"/>
        <v>108802108.79999998</v>
      </c>
    </row>
    <row r="38" spans="1:14">
      <c r="A38" s="392" t="str">
        <f>E7</f>
        <v>Capital de trabajo</v>
      </c>
      <c r="B38" s="422">
        <f>'Cap Trab'!B37</f>
        <v>897989444.99025095</v>
      </c>
      <c r="C38" s="422">
        <f>'Cap Trab'!C37</f>
        <v>1197319259.9870009</v>
      </c>
      <c r="D38" s="422">
        <f>'Cap Trab'!D37</f>
        <v>2521026314.5228949</v>
      </c>
      <c r="E38" s="422">
        <f>'Cap Trab'!E37</f>
        <v>449222351.2836256</v>
      </c>
      <c r="F38" s="422">
        <f>'Cap Trab'!F37</f>
        <v>250668924.33906174</v>
      </c>
      <c r="G38" s="422">
        <f>'Cap Trab'!G37</f>
        <v>271428529.94881058</v>
      </c>
      <c r="H38" s="422">
        <f>'Cap Trab'!H37</f>
        <v>291180778.66747189</v>
      </c>
      <c r="I38" s="422">
        <f>'Cap Trab'!I37</f>
        <v>251260469.35803032</v>
      </c>
      <c r="J38" s="422">
        <f t="shared" si="0"/>
        <v>6130096073.097147</v>
      </c>
      <c r="K38" s="32"/>
    </row>
    <row r="39" spans="1:14">
      <c r="A39" s="392" t="s">
        <v>103</v>
      </c>
      <c r="B39" s="903"/>
      <c r="C39" s="904"/>
      <c r="D39" s="904"/>
      <c r="E39" s="904"/>
      <c r="F39" s="904"/>
      <c r="G39" s="177"/>
      <c r="H39" s="177"/>
      <c r="I39" s="177"/>
      <c r="J39" s="177"/>
      <c r="K39" s="78"/>
    </row>
    <row r="40" spans="1:14">
      <c r="A40" s="392" t="str">
        <f>E8</f>
        <v>Estudios y consultoría</v>
      </c>
      <c r="B40" s="422">
        <f>C9</f>
        <v>7524996.9900000002</v>
      </c>
      <c r="C40" s="422">
        <v>0</v>
      </c>
      <c r="D40" s="422">
        <v>0</v>
      </c>
      <c r="E40" s="422">
        <v>0</v>
      </c>
      <c r="F40" s="422">
        <v>0</v>
      </c>
      <c r="G40" s="422">
        <v>0</v>
      </c>
      <c r="H40" s="422">
        <v>0</v>
      </c>
      <c r="I40" s="422">
        <v>0</v>
      </c>
      <c r="J40" s="422">
        <f>SUM(B40:I40)</f>
        <v>7524996.9900000002</v>
      </c>
    </row>
    <row r="41" spans="1:14">
      <c r="A41" s="392" t="str">
        <f>E9</f>
        <v>Licencias</v>
      </c>
      <c r="B41" s="422">
        <f>$C$10</f>
        <v>4784912.9000000004</v>
      </c>
      <c r="C41" s="422">
        <f t="shared" ref="C41:I41" si="2">$C$10</f>
        <v>4784912.9000000004</v>
      </c>
      <c r="D41" s="422">
        <f t="shared" si="2"/>
        <v>4784912.9000000004</v>
      </c>
      <c r="E41" s="422">
        <f t="shared" si="2"/>
        <v>4784912.9000000004</v>
      </c>
      <c r="F41" s="422">
        <f t="shared" si="2"/>
        <v>4784912.9000000004</v>
      </c>
      <c r="G41" s="422">
        <f t="shared" si="2"/>
        <v>4784912.9000000004</v>
      </c>
      <c r="H41" s="422">
        <f t="shared" si="2"/>
        <v>4784912.9000000004</v>
      </c>
      <c r="I41" s="422">
        <f t="shared" si="2"/>
        <v>4784912.9000000004</v>
      </c>
      <c r="J41" s="422">
        <f>SUM(B41:I41)</f>
        <v>38279303.199999996</v>
      </c>
    </row>
    <row r="42" spans="1:14">
      <c r="A42" s="392" t="str">
        <f>E10</f>
        <v>Gs.Preoperativos</v>
      </c>
      <c r="B42" s="422">
        <f>C11</f>
        <v>12340993.98</v>
      </c>
      <c r="C42" s="422">
        <v>0</v>
      </c>
      <c r="D42" s="422">
        <v>0</v>
      </c>
      <c r="E42" s="422">
        <v>0</v>
      </c>
      <c r="F42" s="422">
        <v>0</v>
      </c>
      <c r="G42" s="422">
        <v>0</v>
      </c>
      <c r="H42" s="422">
        <v>0</v>
      </c>
      <c r="I42" s="422">
        <v>0</v>
      </c>
      <c r="J42" s="422">
        <f>SUM(B42:I42)</f>
        <v>12340993.98</v>
      </c>
    </row>
    <row r="43" spans="1:14">
      <c r="A43" s="392" t="s">
        <v>121</v>
      </c>
      <c r="B43" s="422">
        <f t="shared" ref="B43:I43" si="3">SUM(B33:B42)</f>
        <v>1068799966.4776462</v>
      </c>
      <c r="C43" s="422">
        <f t="shared" si="3"/>
        <v>1235063493.7843962</v>
      </c>
      <c r="D43" s="422">
        <f t="shared" si="3"/>
        <v>2558770548.3202901</v>
      </c>
      <c r="E43" s="422">
        <f t="shared" si="3"/>
        <v>486966585.08102077</v>
      </c>
      <c r="F43" s="422">
        <f t="shared" si="3"/>
        <v>288413158.13645691</v>
      </c>
      <c r="G43" s="422">
        <f t="shared" si="3"/>
        <v>309172763.74620575</v>
      </c>
      <c r="H43" s="422">
        <f t="shared" si="3"/>
        <v>328925012.46486706</v>
      </c>
      <c r="I43" s="422">
        <f t="shared" si="3"/>
        <v>289004703.15542549</v>
      </c>
      <c r="J43" s="423">
        <f>SUM(B43:I43)</f>
        <v>6565116231.1663065</v>
      </c>
    </row>
    <row r="44" spans="1:14">
      <c r="A44" s="424" t="s">
        <v>122</v>
      </c>
      <c r="B44" s="422">
        <f t="shared" ref="B44:I44" si="4">B58</f>
        <v>224447992.96030569</v>
      </c>
      <c r="C44" s="422">
        <f t="shared" si="4"/>
        <v>259363333.69472319</v>
      </c>
      <c r="D44" s="422">
        <f t="shared" si="4"/>
        <v>537341815.1472609</v>
      </c>
      <c r="E44" s="422">
        <f t="shared" si="4"/>
        <v>102262982.86701438</v>
      </c>
      <c r="F44" s="422">
        <f t="shared" si="4"/>
        <v>60566763.208655961</v>
      </c>
      <c r="G44" s="422">
        <f t="shared" si="4"/>
        <v>64926280.386703216</v>
      </c>
      <c r="H44" s="422">
        <f t="shared" si="4"/>
        <v>69074252.617622092</v>
      </c>
      <c r="I44" s="422">
        <f t="shared" si="4"/>
        <v>60690987.662639357</v>
      </c>
    </row>
    <row r="45" spans="1:14">
      <c r="A45" s="901" t="s">
        <v>123</v>
      </c>
      <c r="B45" s="902">
        <f>B43+B44</f>
        <v>1293247959.437952</v>
      </c>
      <c r="C45" s="902">
        <f t="shared" ref="C45:I45" si="5">C43+C44</f>
        <v>1494426827.4791193</v>
      </c>
      <c r="D45" s="902">
        <f t="shared" si="5"/>
        <v>3096112363.4675512</v>
      </c>
      <c r="E45" s="902">
        <f t="shared" si="5"/>
        <v>589229567.94803512</v>
      </c>
      <c r="F45" s="902">
        <f t="shared" si="5"/>
        <v>348979921.34511286</v>
      </c>
      <c r="G45" s="902">
        <f>G43+G44</f>
        <v>374099044.13290894</v>
      </c>
      <c r="H45" s="902">
        <f t="shared" si="5"/>
        <v>397999265.08248913</v>
      </c>
      <c r="I45" s="902">
        <f t="shared" si="5"/>
        <v>349695690.81806487</v>
      </c>
    </row>
    <row r="46" spans="1:14">
      <c r="A46" s="32"/>
      <c r="B46" s="33"/>
      <c r="C46" s="33"/>
      <c r="D46" s="33"/>
      <c r="E46" s="33"/>
      <c r="F46" s="33"/>
    </row>
    <row r="47" spans="1:14" ht="18.75">
      <c r="A47" s="1078" t="s">
        <v>124</v>
      </c>
      <c r="B47" s="1078"/>
      <c r="C47" s="1078"/>
      <c r="D47" s="1078"/>
      <c r="E47" s="1078"/>
      <c r="F47" s="1078"/>
      <c r="G47" s="1078"/>
      <c r="H47" s="1078"/>
      <c r="I47" s="1078"/>
      <c r="J47" s="78"/>
    </row>
    <row r="48" spans="1:14">
      <c r="A48" s="30" t="s">
        <v>95</v>
      </c>
      <c r="B48" s="900" t="s">
        <v>112</v>
      </c>
      <c r="C48" s="900" t="s">
        <v>113</v>
      </c>
      <c r="D48" s="900" t="s">
        <v>114</v>
      </c>
      <c r="E48" s="900" t="s">
        <v>115</v>
      </c>
      <c r="F48" s="900" t="s">
        <v>116</v>
      </c>
      <c r="G48" s="900" t="s">
        <v>117</v>
      </c>
      <c r="H48" s="900" t="s">
        <v>118</v>
      </c>
      <c r="I48" s="900" t="s">
        <v>119</v>
      </c>
      <c r="J48" s="78"/>
    </row>
    <row r="49" spans="1:12">
      <c r="A49" s="392" t="s">
        <v>120</v>
      </c>
      <c r="B49" s="425">
        <f>B33*$B$25*$J$3</f>
        <v>0</v>
      </c>
      <c r="C49" s="425">
        <f t="shared" ref="C49:I49" si="6">C33*$B$25*$J$3</f>
        <v>0</v>
      </c>
      <c r="D49" s="425">
        <f t="shared" si="6"/>
        <v>0</v>
      </c>
      <c r="E49" s="425">
        <f t="shared" si="6"/>
        <v>0</v>
      </c>
      <c r="F49" s="425">
        <f t="shared" si="6"/>
        <v>0</v>
      </c>
      <c r="G49" s="425">
        <f t="shared" si="6"/>
        <v>0</v>
      </c>
      <c r="H49" s="425">
        <f t="shared" si="6"/>
        <v>0</v>
      </c>
      <c r="I49" s="425">
        <f t="shared" si="6"/>
        <v>0</v>
      </c>
      <c r="J49" s="78"/>
      <c r="L49" s="78"/>
    </row>
    <row r="50" spans="1:12">
      <c r="A50" s="392" t="s">
        <v>101</v>
      </c>
      <c r="B50" s="425">
        <f t="shared" ref="B50:I54" si="7">B34*$B$25*$J$3</f>
        <v>22755600</v>
      </c>
      <c r="C50" s="425">
        <f t="shared" si="7"/>
        <v>0</v>
      </c>
      <c r="D50" s="425">
        <f t="shared" si="7"/>
        <v>0</v>
      </c>
      <c r="E50" s="425">
        <f t="shared" si="7"/>
        <v>0</v>
      </c>
      <c r="F50" s="425">
        <f t="shared" si="7"/>
        <v>0</v>
      </c>
      <c r="G50" s="425">
        <f t="shared" si="7"/>
        <v>0</v>
      </c>
      <c r="H50" s="425">
        <f t="shared" si="7"/>
        <v>0</v>
      </c>
      <c r="I50" s="425">
        <f t="shared" si="7"/>
        <v>0</v>
      </c>
      <c r="L50" s="78"/>
    </row>
    <row r="51" spans="1:12">
      <c r="A51" s="392" t="s">
        <v>599</v>
      </c>
      <c r="B51" s="425">
        <f t="shared" si="7"/>
        <v>4325240.6436529951</v>
      </c>
      <c r="C51" s="425">
        <f t="shared" si="7"/>
        <v>4065402.0324529959</v>
      </c>
      <c r="D51" s="425">
        <f t="shared" si="7"/>
        <v>4065402.0324529959</v>
      </c>
      <c r="E51" s="425">
        <f t="shared" si="7"/>
        <v>4065402.0324529959</v>
      </c>
      <c r="F51" s="425">
        <f t="shared" si="7"/>
        <v>4065402.0324529959</v>
      </c>
      <c r="G51" s="425">
        <f t="shared" si="7"/>
        <v>4065402.0324529959</v>
      </c>
      <c r="H51" s="425">
        <f t="shared" si="7"/>
        <v>4065402.0324529959</v>
      </c>
      <c r="I51" s="425">
        <f t="shared" si="7"/>
        <v>4065402.0324529959</v>
      </c>
    </row>
    <row r="52" spans="1:12" s="78" customFormat="1">
      <c r="A52" s="392" t="s">
        <v>730</v>
      </c>
      <c r="B52" s="425">
        <f t="shared" si="7"/>
        <v>756623.7</v>
      </c>
      <c r="C52" s="425">
        <f t="shared" si="7"/>
        <v>0</v>
      </c>
      <c r="D52" s="425">
        <f t="shared" si="7"/>
        <v>0</v>
      </c>
      <c r="E52" s="425">
        <f t="shared" si="7"/>
        <v>0</v>
      </c>
      <c r="F52" s="425">
        <f t="shared" si="7"/>
        <v>0</v>
      </c>
      <c r="G52" s="425">
        <f t="shared" si="7"/>
        <v>0</v>
      </c>
      <c r="H52" s="425">
        <f t="shared" si="7"/>
        <v>0</v>
      </c>
      <c r="I52" s="425">
        <f t="shared" si="7"/>
        <v>0</v>
      </c>
    </row>
    <row r="53" spans="1:12" s="78" customFormat="1">
      <c r="A53" s="392" t="s">
        <v>688</v>
      </c>
      <c r="B53" s="425">
        <f t="shared" si="7"/>
        <v>2856055.3559999997</v>
      </c>
      <c r="C53" s="425">
        <f t="shared" si="7"/>
        <v>2856055.3559999997</v>
      </c>
      <c r="D53" s="425">
        <f t="shared" si="7"/>
        <v>2856055.3559999997</v>
      </c>
      <c r="E53" s="425">
        <f t="shared" si="7"/>
        <v>2856055.3559999997</v>
      </c>
      <c r="F53" s="425">
        <f t="shared" si="7"/>
        <v>2856055.3559999997</v>
      </c>
      <c r="G53" s="425">
        <f t="shared" si="7"/>
        <v>2856055.3559999997</v>
      </c>
      <c r="H53" s="425">
        <f t="shared" si="7"/>
        <v>2856055.3559999997</v>
      </c>
      <c r="I53" s="425">
        <f t="shared" si="7"/>
        <v>2856055.3559999997</v>
      </c>
    </row>
    <row r="54" spans="1:12">
      <c r="A54" s="392" t="s">
        <v>104</v>
      </c>
      <c r="B54" s="425">
        <f t="shared" si="7"/>
        <v>188577783.44795269</v>
      </c>
      <c r="C54" s="425">
        <f t="shared" si="7"/>
        <v>251437044.59727019</v>
      </c>
      <c r="D54" s="425">
        <f t="shared" si="7"/>
        <v>529415526.04980791</v>
      </c>
      <c r="E54" s="425">
        <f t="shared" si="7"/>
        <v>94336693.76956138</v>
      </c>
      <c r="F54" s="425">
        <f t="shared" si="7"/>
        <v>52640474.111202963</v>
      </c>
      <c r="G54" s="425">
        <f t="shared" si="7"/>
        <v>56999991.289250217</v>
      </c>
      <c r="H54" s="425">
        <f t="shared" si="7"/>
        <v>61147963.520169094</v>
      </c>
      <c r="I54" s="425">
        <f t="shared" si="7"/>
        <v>52764698.565186366</v>
      </c>
      <c r="K54" s="78"/>
    </row>
    <row r="55" spans="1:12">
      <c r="A55" s="392" t="s">
        <v>105</v>
      </c>
      <c r="B55" s="425">
        <f>B40*$B$25*$J$8</f>
        <v>1580249.3679</v>
      </c>
      <c r="C55" s="425">
        <f t="shared" ref="C55:I55" si="8">C40*$B$25*$J$8</f>
        <v>0</v>
      </c>
      <c r="D55" s="425">
        <f t="shared" si="8"/>
        <v>0</v>
      </c>
      <c r="E55" s="425">
        <f t="shared" si="8"/>
        <v>0</v>
      </c>
      <c r="F55" s="425">
        <f t="shared" si="8"/>
        <v>0</v>
      </c>
      <c r="G55" s="425">
        <f t="shared" si="8"/>
        <v>0</v>
      </c>
      <c r="H55" s="425">
        <f t="shared" si="8"/>
        <v>0</v>
      </c>
      <c r="I55" s="425">
        <f t="shared" si="8"/>
        <v>0</v>
      </c>
      <c r="K55" s="78"/>
    </row>
    <row r="56" spans="1:12">
      <c r="A56" s="392" t="s">
        <v>106</v>
      </c>
      <c r="B56" s="425">
        <f>B41*$B$25*$J$8</f>
        <v>1004831.709</v>
      </c>
      <c r="C56" s="425">
        <f t="shared" ref="B56:I57" si="9">C41*$B$25*$J$8</f>
        <v>1004831.709</v>
      </c>
      <c r="D56" s="425">
        <f t="shared" si="9"/>
        <v>1004831.709</v>
      </c>
      <c r="E56" s="425">
        <f t="shared" si="9"/>
        <v>1004831.709</v>
      </c>
      <c r="F56" s="425">
        <f t="shared" si="9"/>
        <v>1004831.709</v>
      </c>
      <c r="G56" s="425">
        <f t="shared" si="9"/>
        <v>1004831.709</v>
      </c>
      <c r="H56" s="425">
        <f t="shared" si="9"/>
        <v>1004831.709</v>
      </c>
      <c r="I56" s="425">
        <f t="shared" si="9"/>
        <v>1004831.709</v>
      </c>
    </row>
    <row r="57" spans="1:12">
      <c r="A57" s="392" t="s">
        <v>107</v>
      </c>
      <c r="B57" s="425">
        <f t="shared" si="9"/>
        <v>2591608.7357999999</v>
      </c>
      <c r="C57" s="425">
        <f t="shared" si="9"/>
        <v>0</v>
      </c>
      <c r="D57" s="425">
        <f t="shared" si="9"/>
        <v>0</v>
      </c>
      <c r="E57" s="425">
        <f t="shared" si="9"/>
        <v>0</v>
      </c>
      <c r="F57" s="425">
        <f t="shared" si="9"/>
        <v>0</v>
      </c>
      <c r="G57" s="425">
        <f t="shared" si="9"/>
        <v>0</v>
      </c>
      <c r="H57" s="425">
        <f t="shared" si="9"/>
        <v>0</v>
      </c>
      <c r="I57" s="425">
        <f t="shared" si="9"/>
        <v>0</v>
      </c>
    </row>
    <row r="58" spans="1:12">
      <c r="A58" s="901" t="s">
        <v>125</v>
      </c>
      <c r="B58" s="902">
        <f t="shared" ref="B58:I58" si="10">SUM(B49:B57)</f>
        <v>224447992.96030569</v>
      </c>
      <c r="C58" s="902">
        <f t="shared" si="10"/>
        <v>259363333.69472319</v>
      </c>
      <c r="D58" s="902">
        <f t="shared" si="10"/>
        <v>537341815.1472609</v>
      </c>
      <c r="E58" s="902">
        <f t="shared" si="10"/>
        <v>102262982.86701438</v>
      </c>
      <c r="F58" s="902">
        <f t="shared" si="10"/>
        <v>60566763.208655961</v>
      </c>
      <c r="G58" s="902">
        <f t="shared" si="10"/>
        <v>64926280.386703216</v>
      </c>
      <c r="H58" s="902">
        <f t="shared" si="10"/>
        <v>69074252.617622092</v>
      </c>
      <c r="I58" s="902">
        <f t="shared" si="10"/>
        <v>60690987.662639357</v>
      </c>
    </row>
    <row r="59" spans="1:12">
      <c r="A59" s="32"/>
      <c r="B59" s="33"/>
      <c r="C59" s="33"/>
      <c r="D59" s="33"/>
      <c r="E59" s="33"/>
      <c r="F59" s="33"/>
    </row>
    <row r="60" spans="1:12" ht="15.75">
      <c r="A60" s="1074" t="s">
        <v>126</v>
      </c>
      <c r="B60" s="1074"/>
      <c r="C60" s="1074"/>
      <c r="D60" s="1074"/>
      <c r="E60" s="1074"/>
      <c r="F60" s="1074"/>
      <c r="G60" s="1074"/>
      <c r="H60" s="1074"/>
      <c r="I60" s="283"/>
      <c r="J60" s="283"/>
    </row>
    <row r="61" spans="1:12">
      <c r="A61" s="30"/>
      <c r="B61" s="900" t="s">
        <v>113</v>
      </c>
      <c r="C61" s="900" t="s">
        <v>114</v>
      </c>
      <c r="D61" s="900" t="s">
        <v>115</v>
      </c>
      <c r="E61" s="900" t="s">
        <v>116</v>
      </c>
      <c r="F61" s="900" t="s">
        <v>117</v>
      </c>
      <c r="G61" s="900" t="s">
        <v>118</v>
      </c>
      <c r="H61" s="900" t="s">
        <v>119</v>
      </c>
      <c r="I61" s="420" t="s">
        <v>792</v>
      </c>
    </row>
    <row r="62" spans="1:12">
      <c r="A62" s="392" t="s">
        <v>127</v>
      </c>
      <c r="B62" s="422">
        <f t="shared" ref="B62:H62" si="11">$B$33*0.75/$H$4</f>
        <v>0</v>
      </c>
      <c r="C62" s="422">
        <f t="shared" si="11"/>
        <v>0</v>
      </c>
      <c r="D62" s="422">
        <f t="shared" si="11"/>
        <v>0</v>
      </c>
      <c r="E62" s="422">
        <f t="shared" si="11"/>
        <v>0</v>
      </c>
      <c r="F62" s="422">
        <f t="shared" si="11"/>
        <v>0</v>
      </c>
      <c r="G62" s="422">
        <f t="shared" si="11"/>
        <v>0</v>
      </c>
      <c r="H62" s="422">
        <f t="shared" si="11"/>
        <v>0</v>
      </c>
      <c r="I62" s="423">
        <f>J33-SUM(B62:H62)</f>
        <v>0</v>
      </c>
    </row>
    <row r="63" spans="1:12">
      <c r="A63" s="392" t="s">
        <v>101</v>
      </c>
      <c r="B63" s="422">
        <f t="shared" ref="B63:H63" si="12">$B$34/$H$4</f>
        <v>2167200</v>
      </c>
      <c r="C63" s="422">
        <f t="shared" si="12"/>
        <v>2167200</v>
      </c>
      <c r="D63" s="422">
        <f t="shared" si="12"/>
        <v>2167200</v>
      </c>
      <c r="E63" s="422">
        <f t="shared" si="12"/>
        <v>2167200</v>
      </c>
      <c r="F63" s="422">
        <f t="shared" si="12"/>
        <v>2167200</v>
      </c>
      <c r="G63" s="422">
        <f t="shared" si="12"/>
        <v>2167200</v>
      </c>
      <c r="H63" s="422">
        <f t="shared" si="12"/>
        <v>2167200</v>
      </c>
      <c r="I63" s="423">
        <f>J34-SUM(B63:H63)</f>
        <v>93189600</v>
      </c>
    </row>
    <row r="64" spans="1:12" s="78" customFormat="1">
      <c r="A64" s="392" t="s">
        <v>730</v>
      </c>
      <c r="B64" s="422">
        <f t="shared" ref="B64:H64" si="13">$B$36/$H$6</f>
        <v>240198</v>
      </c>
      <c r="C64" s="422">
        <f t="shared" si="13"/>
        <v>240198</v>
      </c>
      <c r="D64" s="422">
        <f t="shared" si="13"/>
        <v>240198</v>
      </c>
      <c r="E64" s="422">
        <f t="shared" si="13"/>
        <v>240198</v>
      </c>
      <c r="F64" s="422">
        <f t="shared" si="13"/>
        <v>240198</v>
      </c>
      <c r="G64" s="422">
        <f t="shared" si="13"/>
        <v>240198</v>
      </c>
      <c r="H64" s="422">
        <f t="shared" si="13"/>
        <v>240198</v>
      </c>
      <c r="I64" s="423">
        <f>J36-SUM(B64:H64)</f>
        <v>1921584</v>
      </c>
    </row>
    <row r="65" spans="1:10">
      <c r="A65" s="850" t="s">
        <v>128</v>
      </c>
      <c r="B65" s="902">
        <f>SUM(B62:B64)</f>
        <v>2407398</v>
      </c>
      <c r="C65" s="902">
        <f t="shared" ref="C65:H65" si="14">SUM(C62:C64)</f>
        <v>2407398</v>
      </c>
      <c r="D65" s="902">
        <f t="shared" si="14"/>
        <v>2407398</v>
      </c>
      <c r="E65" s="902">
        <f t="shared" si="14"/>
        <v>2407398</v>
      </c>
      <c r="F65" s="902">
        <f t="shared" si="14"/>
        <v>2407398</v>
      </c>
      <c r="G65" s="902">
        <f t="shared" si="14"/>
        <v>2407398</v>
      </c>
      <c r="H65" s="902">
        <f t="shared" si="14"/>
        <v>2407398</v>
      </c>
      <c r="I65" s="426">
        <f>SUM(I62:I64)</f>
        <v>95111184</v>
      </c>
    </row>
    <row r="66" spans="1:10">
      <c r="A66" s="32" t="s">
        <v>129</v>
      </c>
      <c r="B66" s="32"/>
      <c r="C66" s="32"/>
      <c r="D66" s="32"/>
      <c r="E66" s="32"/>
      <c r="F66" s="32"/>
    </row>
    <row r="67" spans="1:10">
      <c r="B67" s="32"/>
      <c r="C67" s="34"/>
      <c r="D67" s="34"/>
      <c r="E67" s="34"/>
      <c r="F67" s="34"/>
    </row>
    <row r="68" spans="1:10">
      <c r="A68" s="885"/>
      <c r="B68" s="885" t="s">
        <v>1297</v>
      </c>
      <c r="C68" s="885" t="s">
        <v>130</v>
      </c>
      <c r="D68" s="684"/>
      <c r="E68" s="32"/>
      <c r="F68" s="32"/>
      <c r="G68" s="32"/>
      <c r="J68" s="32"/>
    </row>
    <row r="69" spans="1:10">
      <c r="A69" s="427" t="s">
        <v>131</v>
      </c>
      <c r="B69" s="905">
        <f>C69*B45</f>
        <v>775948775.66277122</v>
      </c>
      <c r="C69" s="428">
        <v>0.6</v>
      </c>
      <c r="D69" s="518" t="s">
        <v>852</v>
      </c>
      <c r="E69" s="519">
        <f>+'Cash flow'!C39</f>
        <v>0.91156592732689767</v>
      </c>
      <c r="F69" s="78"/>
      <c r="G69" s="32"/>
      <c r="J69" s="32"/>
    </row>
    <row r="70" spans="1:10">
      <c r="A70" s="427" t="s">
        <v>132</v>
      </c>
      <c r="B70" s="905">
        <f>C70*B45</f>
        <v>517299183.77518082</v>
      </c>
      <c r="C70" s="428">
        <f>1-C69</f>
        <v>0.4</v>
      </c>
      <c r="D70" s="520" t="s">
        <v>851</v>
      </c>
      <c r="E70" s="521">
        <f>+'Cash flow'!C51</f>
        <v>0.63066596009852627</v>
      </c>
    </row>
    <row r="71" spans="1:10">
      <c r="A71" s="770" t="s">
        <v>128</v>
      </c>
      <c r="B71" s="906">
        <f>SUM(B69:B70)</f>
        <v>1293247959.437952</v>
      </c>
      <c r="C71" s="683">
        <f>SUM(C69:C70)</f>
        <v>1</v>
      </c>
      <c r="D71" s="518" t="s">
        <v>850</v>
      </c>
      <c r="E71" s="522">
        <f>+'Cash flow'!C52</f>
        <v>1347335237.9745231</v>
      </c>
      <c r="F71" s="78"/>
      <c r="G71" s="78"/>
      <c r="H71" s="78"/>
    </row>
    <row r="72" spans="1:10">
      <c r="E72" s="78"/>
      <c r="F72" s="78"/>
      <c r="G72" s="78"/>
      <c r="H72" s="78"/>
    </row>
    <row r="73" spans="1:10">
      <c r="A73" s="32"/>
      <c r="B73" s="34"/>
      <c r="E73" s="78"/>
      <c r="F73" s="78"/>
      <c r="G73" s="78"/>
      <c r="H73" s="78"/>
    </row>
    <row r="74" spans="1:10">
      <c r="E74" s="78"/>
      <c r="F74" s="78"/>
      <c r="G74" s="78"/>
      <c r="H74" s="78"/>
    </row>
    <row r="75" spans="1:10">
      <c r="E75" s="78"/>
      <c r="F75" s="78"/>
      <c r="G75" s="78"/>
      <c r="H75" s="78"/>
    </row>
  </sheetData>
  <mergeCells count="6">
    <mergeCell ref="A60:H60"/>
    <mergeCell ref="E2:G2"/>
    <mergeCell ref="A47:I47"/>
    <mergeCell ref="A31:I31"/>
    <mergeCell ref="E17:F17"/>
    <mergeCell ref="G17:H17"/>
  </mergeCells>
  <conditionalFormatting sqref="D3:D4">
    <cfRule type="notContainsText" dxfId="1" priority="1" operator="notContains" text="OK">
      <formula>ISERROR(SEARCH("OK",D3))</formula>
    </cfRule>
    <cfRule type="containsText" dxfId="0" priority="2" operator="containsText" text="OK">
      <formula>NOT(ISERROR(SEARCH("OK",D3)))</formula>
    </cfRule>
  </conditionalFormatting>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31"/>
  <sheetViews>
    <sheetView zoomScale="96" workbookViewId="0">
      <selection activeCell="A2" sqref="A2:B2"/>
    </sheetView>
  </sheetViews>
  <sheetFormatPr baseColWidth="10" defaultRowHeight="15"/>
  <cols>
    <col min="1" max="1" width="26.42578125" customWidth="1"/>
    <col min="2" max="2" width="12.42578125" bestFit="1" customWidth="1"/>
    <col min="3" max="3" width="19.140625" bestFit="1" customWidth="1"/>
    <col min="4" max="4" width="12.42578125" bestFit="1" customWidth="1"/>
    <col min="5" max="5" width="13.140625" customWidth="1"/>
    <col min="6" max="9" width="12.42578125" bestFit="1" customWidth="1"/>
    <col min="10" max="10" width="14.140625" bestFit="1" customWidth="1"/>
    <col min="11" max="14" width="12.42578125" bestFit="1" customWidth="1"/>
    <col min="15" max="62" width="12" bestFit="1" customWidth="1"/>
    <col min="63" max="86" width="12" style="78" customWidth="1"/>
    <col min="87" max="87" width="12" bestFit="1" customWidth="1"/>
  </cols>
  <sheetData>
    <row r="1" spans="1:87">
      <c r="A1" s="1081" t="s">
        <v>1286</v>
      </c>
      <c r="B1" s="1082"/>
      <c r="C1" s="1082"/>
      <c r="D1" s="1083"/>
      <c r="E1" s="78"/>
      <c r="F1" s="78"/>
      <c r="G1" s="78"/>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CI1" s="78"/>
    </row>
    <row r="2" spans="1:87">
      <c r="A2" s="1086" t="s">
        <v>312</v>
      </c>
      <c r="B2" s="944"/>
      <c r="C2" s="765" t="s">
        <v>313</v>
      </c>
      <c r="D2" s="874"/>
      <c r="F2" s="329"/>
      <c r="I2" s="78"/>
      <c r="J2" s="78"/>
      <c r="K2" s="78"/>
      <c r="L2" s="78"/>
      <c r="Q2" s="78"/>
      <c r="R2" s="78"/>
      <c r="S2" s="78"/>
      <c r="T2" s="78"/>
      <c r="U2" s="78"/>
      <c r="V2" s="78"/>
      <c r="W2" s="78"/>
      <c r="X2" s="78"/>
      <c r="Y2" s="78"/>
      <c r="Z2" s="78"/>
      <c r="AA2" s="78"/>
      <c r="AB2" s="78"/>
      <c r="AC2" s="78"/>
      <c r="AD2" s="78"/>
      <c r="AE2" s="78"/>
      <c r="AF2" s="78"/>
      <c r="AG2" s="78"/>
      <c r="AH2" s="78"/>
      <c r="AI2" s="78"/>
      <c r="AJ2" s="78"/>
      <c r="AK2" s="78"/>
      <c r="AL2" s="78"/>
      <c r="AM2" s="78"/>
      <c r="AN2" s="78"/>
      <c r="AO2" s="78"/>
      <c r="AP2" s="78"/>
      <c r="AQ2" s="78"/>
      <c r="AR2" s="78"/>
      <c r="AS2" s="78"/>
      <c r="AT2" s="78"/>
      <c r="AU2" s="78"/>
      <c r="AV2" s="78"/>
      <c r="AW2" s="78"/>
      <c r="AX2" s="78"/>
      <c r="AY2" s="78"/>
      <c r="AZ2" s="78"/>
      <c r="BA2" s="78"/>
      <c r="BB2" s="78"/>
      <c r="BC2" s="78"/>
      <c r="BD2" s="78"/>
      <c r="BE2" s="78"/>
      <c r="BF2" s="78"/>
      <c r="BG2" s="78"/>
      <c r="BH2" s="78"/>
      <c r="BI2" s="78"/>
      <c r="BJ2" s="78"/>
      <c r="CI2" s="78"/>
    </row>
    <row r="3" spans="1:87">
      <c r="A3" s="1088" t="s">
        <v>319</v>
      </c>
      <c r="B3" s="1089"/>
      <c r="C3" s="896">
        <f>'Inversiones y depreciaciones'!B70</f>
        <v>517299183.77518082</v>
      </c>
      <c r="D3" s="874"/>
      <c r="I3" s="78"/>
      <c r="J3" s="78"/>
      <c r="K3" s="78"/>
      <c r="L3" s="78"/>
      <c r="Q3" s="78"/>
      <c r="R3" s="78"/>
      <c r="S3" s="78"/>
      <c r="T3" s="78"/>
      <c r="U3" s="78"/>
      <c r="V3" s="78"/>
      <c r="W3" s="78"/>
      <c r="X3" s="78"/>
      <c r="Y3" s="78"/>
      <c r="Z3" s="78"/>
      <c r="AA3" s="78"/>
      <c r="AB3" s="78"/>
      <c r="AC3" s="78"/>
      <c r="AD3" s="78"/>
      <c r="AE3" s="78"/>
      <c r="AF3" s="78"/>
      <c r="AG3" s="78"/>
      <c r="AH3" s="78"/>
      <c r="AI3" s="78"/>
      <c r="AJ3" s="78"/>
      <c r="AK3" s="78"/>
      <c r="AL3" s="78"/>
      <c r="AM3" s="78"/>
      <c r="AN3" s="78"/>
      <c r="AO3" s="78"/>
      <c r="AP3" s="78"/>
      <c r="AQ3" s="78"/>
      <c r="AR3" s="78"/>
      <c r="AS3" s="78"/>
      <c r="AT3" s="78"/>
      <c r="AU3" s="78"/>
      <c r="AV3" s="78"/>
      <c r="AW3" s="78"/>
      <c r="AX3" s="78"/>
      <c r="AY3" s="78"/>
      <c r="AZ3" s="78"/>
      <c r="BA3" s="78"/>
      <c r="BB3" s="78"/>
      <c r="BC3" s="78"/>
      <c r="BD3" s="78"/>
      <c r="BE3" s="78"/>
      <c r="BF3" s="78"/>
      <c r="BG3" s="78"/>
      <c r="BH3" s="78"/>
      <c r="BI3" s="78"/>
      <c r="BJ3" s="78"/>
      <c r="CI3" s="78"/>
    </row>
    <row r="4" spans="1:87" s="78" customFormat="1">
      <c r="A4" s="1086" t="s">
        <v>756</v>
      </c>
      <c r="B4" s="944"/>
      <c r="C4" s="875">
        <v>60</v>
      </c>
      <c r="D4" s="874" t="s">
        <v>321</v>
      </c>
    </row>
    <row r="5" spans="1:87">
      <c r="A5" s="1086" t="s">
        <v>785</v>
      </c>
      <c r="B5" s="944"/>
      <c r="C5" s="875">
        <v>84</v>
      </c>
      <c r="D5" s="874" t="s">
        <v>321</v>
      </c>
      <c r="I5" s="78"/>
      <c r="J5" s="78"/>
      <c r="K5" s="78"/>
      <c r="L5" s="78"/>
      <c r="Q5" s="78"/>
      <c r="R5" s="78"/>
      <c r="S5" s="78"/>
      <c r="T5" s="78"/>
      <c r="U5" s="78"/>
      <c r="V5" s="78"/>
      <c r="W5" s="78"/>
      <c r="X5" s="78"/>
      <c r="Y5" s="78"/>
      <c r="Z5" s="78"/>
      <c r="AA5" s="7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78"/>
      <c r="BB5" s="78"/>
      <c r="BC5" s="78"/>
      <c r="BD5" s="78"/>
      <c r="BE5" s="78"/>
      <c r="BF5" s="78"/>
      <c r="BG5" s="78"/>
      <c r="BH5" s="78"/>
      <c r="BI5" s="78"/>
      <c r="BJ5" s="78"/>
      <c r="CI5" s="78"/>
    </row>
    <row r="6" spans="1:87">
      <c r="A6" s="1086" t="s">
        <v>781</v>
      </c>
      <c r="B6" s="944"/>
      <c r="C6" s="875">
        <v>0</v>
      </c>
      <c r="D6" s="874" t="s">
        <v>321</v>
      </c>
      <c r="I6" s="78"/>
      <c r="J6" s="78"/>
      <c r="K6" s="78"/>
      <c r="L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CI6" s="78"/>
    </row>
    <row r="7" spans="1:87" s="78" customFormat="1">
      <c r="A7" s="1086" t="s">
        <v>782</v>
      </c>
      <c r="B7" s="944"/>
      <c r="C7" s="765" t="s">
        <v>784</v>
      </c>
      <c r="D7" s="874"/>
    </row>
    <row r="8" spans="1:87">
      <c r="A8" s="1086" t="s">
        <v>783</v>
      </c>
      <c r="B8" s="944"/>
      <c r="C8" s="765" t="s">
        <v>324</v>
      </c>
      <c r="D8" s="874"/>
      <c r="I8" s="78"/>
      <c r="J8" s="78"/>
      <c r="K8" s="78"/>
      <c r="L8" s="78"/>
      <c r="Q8" s="78"/>
      <c r="R8" s="78"/>
      <c r="S8" s="78"/>
      <c r="T8" s="78"/>
      <c r="U8" s="78"/>
      <c r="V8" s="78"/>
      <c r="W8" s="78"/>
      <c r="X8" s="78"/>
      <c r="Y8" s="78"/>
      <c r="Z8" s="78"/>
      <c r="AA8" s="78"/>
      <c r="AB8" s="78"/>
      <c r="AC8" s="78"/>
      <c r="AD8" s="78"/>
      <c r="AE8" s="78"/>
      <c r="AF8" s="78"/>
      <c r="AG8" s="78"/>
      <c r="AH8" s="78"/>
      <c r="AI8" s="78"/>
      <c r="AJ8" s="78"/>
      <c r="AK8" s="78"/>
      <c r="AL8" s="78"/>
      <c r="AM8" s="78"/>
      <c r="AN8" s="78"/>
      <c r="AO8" s="78"/>
      <c r="AP8" s="78"/>
      <c r="AQ8" s="78"/>
      <c r="AR8" s="78"/>
      <c r="AS8" s="78"/>
      <c r="AT8" s="78"/>
      <c r="AU8" s="78"/>
      <c r="AV8" s="78"/>
      <c r="AW8" s="78"/>
      <c r="AX8" s="78"/>
      <c r="AY8" s="78"/>
      <c r="AZ8" s="78"/>
      <c r="BA8" s="78"/>
      <c r="BB8" s="78"/>
      <c r="BC8" s="78"/>
      <c r="BD8" s="78"/>
      <c r="BE8" s="78"/>
      <c r="BF8" s="78"/>
      <c r="BG8" s="78"/>
      <c r="BH8" s="78"/>
      <c r="BI8" s="78"/>
      <c r="BJ8" s="78"/>
      <c r="CI8" s="78"/>
    </row>
    <row r="9" spans="1:87" s="78" customFormat="1">
      <c r="A9" s="1086" t="s">
        <v>1067</v>
      </c>
      <c r="B9" s="944"/>
      <c r="C9" s="876">
        <v>0.25459999999999999</v>
      </c>
      <c r="D9" s="874"/>
      <c r="E9" s="329"/>
    </row>
    <row r="10" spans="1:87">
      <c r="A10" s="1086" t="s">
        <v>326</v>
      </c>
      <c r="B10" s="944"/>
      <c r="C10" s="877">
        <f>C9+0.08</f>
        <v>0.33460000000000001</v>
      </c>
      <c r="D10" s="874"/>
      <c r="E10" s="78"/>
      <c r="I10" s="78"/>
      <c r="J10" s="78"/>
      <c r="K10" s="78"/>
      <c r="L10" s="78"/>
      <c r="Q10" s="78"/>
      <c r="R10" s="78"/>
      <c r="S10" s="78"/>
      <c r="T10" s="78"/>
      <c r="U10" s="78"/>
      <c r="V10" s="78"/>
      <c r="W10" s="78"/>
      <c r="X10" s="78"/>
      <c r="Y10" s="78"/>
      <c r="Z10" s="7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CI10" s="78"/>
    </row>
    <row r="11" spans="1:87" ht="24">
      <c r="A11" s="1086" t="s">
        <v>327</v>
      </c>
      <c r="B11" s="944"/>
      <c r="C11" s="878">
        <v>0.05</v>
      </c>
      <c r="D11" s="879" t="s">
        <v>328</v>
      </c>
      <c r="E11" s="31"/>
      <c r="F11" s="31"/>
      <c r="G11" s="31"/>
      <c r="H11" s="31"/>
      <c r="I11" s="78"/>
      <c r="J11" s="78"/>
      <c r="K11" s="78"/>
      <c r="L11" s="78"/>
      <c r="Q11" s="155"/>
      <c r="R11" s="78"/>
      <c r="S11" s="78"/>
      <c r="T11" s="78"/>
      <c r="U11" s="78"/>
      <c r="V11" s="78"/>
      <c r="W11" s="78"/>
      <c r="X11" s="78"/>
      <c r="Y11" s="78"/>
      <c r="Z11" s="78"/>
      <c r="AA11" s="78"/>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CI11" s="78"/>
    </row>
    <row r="12" spans="1:87">
      <c r="A12" s="1087" t="s">
        <v>329</v>
      </c>
      <c r="B12" s="1032"/>
      <c r="C12" s="765" t="s">
        <v>330</v>
      </c>
      <c r="D12" s="874"/>
      <c r="E12" s="78"/>
      <c r="F12" s="78"/>
      <c r="G12" s="78"/>
      <c r="H12" s="78"/>
      <c r="I12" s="78"/>
      <c r="J12" s="78"/>
      <c r="K12" s="78"/>
      <c r="L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CI12" s="78"/>
    </row>
    <row r="13" spans="1:87">
      <c r="A13" s="1088" t="s">
        <v>331</v>
      </c>
      <c r="B13" s="1089"/>
      <c r="C13" s="880">
        <f>(1+C10)^(30/365)-1</f>
        <v>2.4006779265191014E-2</v>
      </c>
      <c r="D13" s="874"/>
      <c r="E13" s="78"/>
      <c r="F13" s="78"/>
      <c r="G13" s="78"/>
      <c r="H13" s="78"/>
      <c r="I13" s="78"/>
      <c r="J13" s="78"/>
      <c r="K13" s="78"/>
      <c r="L13" s="78"/>
      <c r="Q13" s="78"/>
      <c r="R13" s="78"/>
      <c r="S13" s="78"/>
      <c r="T13" s="78"/>
      <c r="U13" s="78"/>
      <c r="V13" s="78"/>
      <c r="W13" s="78"/>
      <c r="X13" s="78"/>
      <c r="Y13" s="78"/>
      <c r="Z13" s="78"/>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CI13" s="78"/>
    </row>
    <row r="14" spans="1:87" ht="15.75" thickBot="1">
      <c r="A14" s="1084" t="s">
        <v>394</v>
      </c>
      <c r="B14" s="1085"/>
      <c r="C14" s="881" t="s">
        <v>1287</v>
      </c>
      <c r="D14" s="882"/>
      <c r="E14" s="78"/>
      <c r="F14" s="78"/>
      <c r="G14" s="78"/>
      <c r="H14" s="78"/>
      <c r="I14" s="78"/>
      <c r="J14" s="78"/>
      <c r="K14" s="78"/>
      <c r="L14" s="78"/>
      <c r="Q14" s="78"/>
      <c r="R14" s="78"/>
      <c r="S14" s="78"/>
      <c r="T14" s="78"/>
      <c r="U14" s="78"/>
      <c r="V14" s="78"/>
      <c r="W14" s="78"/>
      <c r="X14" s="78"/>
      <c r="Y14" s="78"/>
      <c r="Z14" s="78"/>
      <c r="AA14" s="78"/>
      <c r="AB14" s="78"/>
      <c r="AC14" s="78"/>
      <c r="AD14" s="78"/>
      <c r="AE14" s="78"/>
      <c r="AF14" s="78"/>
      <c r="AG14" s="78"/>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CI14" s="78"/>
    </row>
    <row r="15" spans="1:87">
      <c r="A15" s="78"/>
      <c r="B15" s="78"/>
      <c r="C15" s="78"/>
      <c r="D15" s="78"/>
      <c r="E15" s="78"/>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8"/>
      <c r="AH15" s="78"/>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c r="CI15" s="78"/>
    </row>
    <row r="16" spans="1:87" s="78" customFormat="1"/>
    <row r="17" spans="1:87" s="78" customFormat="1">
      <c r="A17" s="769"/>
      <c r="B17" s="859" t="s">
        <v>158</v>
      </c>
      <c r="C17" s="859" t="s">
        <v>314</v>
      </c>
      <c r="D17" s="859" t="s">
        <v>315</v>
      </c>
      <c r="E17" s="859" t="s">
        <v>316</v>
      </c>
      <c r="F17" s="859" t="s">
        <v>317</v>
      </c>
      <c r="G17" s="859" t="s">
        <v>318</v>
      </c>
      <c r="H17" s="859" t="s">
        <v>754</v>
      </c>
      <c r="I17" s="859" t="s">
        <v>755</v>
      </c>
      <c r="J17" s="836" t="s">
        <v>128</v>
      </c>
    </row>
    <row r="18" spans="1:87" s="78" customFormat="1">
      <c r="A18" s="768" t="s">
        <v>320</v>
      </c>
      <c r="B18" s="154"/>
      <c r="C18" s="361">
        <v>0</v>
      </c>
      <c r="D18" s="154">
        <v>0</v>
      </c>
      <c r="E18" s="154">
        <f>SUM(AA25:AL25)</f>
        <v>73899883.396454409</v>
      </c>
      <c r="F18" s="154">
        <f>SUM(AM25:AX25)</f>
        <v>73899883.396454409</v>
      </c>
      <c r="G18" s="154">
        <f>SUM(AY25:BJ25)</f>
        <v>73899883.396454409</v>
      </c>
      <c r="H18" s="154">
        <f>SUM(BK25:BV25)</f>
        <v>73899883.396454409</v>
      </c>
      <c r="I18" s="154">
        <f>SUM(BW25:CH25)</f>
        <v>73899883.396454409</v>
      </c>
      <c r="J18" s="883">
        <f>SUM(C18:I18)</f>
        <v>369499416.98227203</v>
      </c>
    </row>
    <row r="19" spans="1:87" s="78" customFormat="1">
      <c r="A19" s="768" t="s">
        <v>322</v>
      </c>
      <c r="B19" s="154"/>
      <c r="C19" s="157">
        <f>SUM(C26:N26)</f>
        <v>149024247.82745096</v>
      </c>
      <c r="D19" s="157">
        <f>SUM(O26:Z26)</f>
        <v>149024247.82745096</v>
      </c>
      <c r="E19" s="157">
        <f>SUM(AA26:AL26)</f>
        <v>139266707.79112974</v>
      </c>
      <c r="F19" s="157">
        <f>SUM(AM26:AX26)</f>
        <v>117977529.53006527</v>
      </c>
      <c r="G19" s="157">
        <f>SUM(AY26:BJ26)</f>
        <v>96688351.269000798</v>
      </c>
      <c r="H19" s="157">
        <f>SUM(BK26:BV26)</f>
        <v>75399173.007936329</v>
      </c>
      <c r="I19" s="157">
        <f>SUM(BW26:CH26)</f>
        <v>54109994.746871859</v>
      </c>
      <c r="J19" s="883">
        <f>SUM(B19:I19)</f>
        <v>781490251.99990594</v>
      </c>
    </row>
    <row r="20" spans="1:87" s="78" customFormat="1">
      <c r="A20" s="768" t="s">
        <v>323</v>
      </c>
      <c r="B20" s="154">
        <f>$C$3*C11</f>
        <v>25864959.188759044</v>
      </c>
      <c r="C20" s="154"/>
      <c r="D20" s="154"/>
      <c r="E20" s="154"/>
      <c r="F20" s="154"/>
      <c r="G20" s="154"/>
      <c r="H20" s="154"/>
      <c r="I20" s="154"/>
      <c r="J20" s="883">
        <f>SUM(C20:I20)</f>
        <v>0</v>
      </c>
    </row>
    <row r="21" spans="1:87" s="78" customFormat="1">
      <c r="A21" s="885" t="s">
        <v>325</v>
      </c>
      <c r="B21" s="154">
        <f>SUM(B18:B20)</f>
        <v>25864959.188759044</v>
      </c>
      <c r="C21" s="154">
        <f t="shared" ref="C21:I21" si="0">SUM(C18:C20)</f>
        <v>149024247.82745096</v>
      </c>
      <c r="D21" s="154">
        <f t="shared" si="0"/>
        <v>149024247.82745096</v>
      </c>
      <c r="E21" s="154">
        <f t="shared" si="0"/>
        <v>213166591.18758416</v>
      </c>
      <c r="F21" s="154">
        <f t="shared" si="0"/>
        <v>191877412.92651969</v>
      </c>
      <c r="G21" s="154">
        <f t="shared" si="0"/>
        <v>170588234.66545522</v>
      </c>
      <c r="H21" s="154">
        <f t="shared" si="0"/>
        <v>149299056.40439075</v>
      </c>
      <c r="I21" s="154">
        <f t="shared" si="0"/>
        <v>128009878.14332627</v>
      </c>
      <c r="J21" s="883">
        <f>SUM(C21:I21)</f>
        <v>1150989668.982178</v>
      </c>
    </row>
    <row r="22" spans="1:87" s="78" customFormat="1"/>
    <row r="23" spans="1:87">
      <c r="A23" s="78"/>
      <c r="B23" s="78"/>
      <c r="C23" s="78"/>
      <c r="D23" s="78"/>
      <c r="E23" s="78"/>
      <c r="F23" s="78"/>
      <c r="G23" s="78"/>
      <c r="H23" s="78"/>
      <c r="I23" s="78"/>
      <c r="J23" s="78"/>
      <c r="K23" s="78"/>
      <c r="L23" s="78"/>
      <c r="M23" s="78"/>
      <c r="N23" s="78"/>
      <c r="O23" s="78"/>
      <c r="P23" s="78"/>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CI23" s="78"/>
    </row>
    <row r="24" spans="1:87">
      <c r="A24" s="78"/>
      <c r="B24" s="30" t="s">
        <v>332</v>
      </c>
      <c r="C24" s="30" t="s">
        <v>333</v>
      </c>
      <c r="D24" s="30" t="s">
        <v>334</v>
      </c>
      <c r="E24" s="30" t="s">
        <v>335</v>
      </c>
      <c r="F24" s="30" t="s">
        <v>336</v>
      </c>
      <c r="G24" s="30" t="s">
        <v>337</v>
      </c>
      <c r="H24" s="30" t="s">
        <v>338</v>
      </c>
      <c r="I24" s="30" t="s">
        <v>339</v>
      </c>
      <c r="J24" s="30" t="s">
        <v>340</v>
      </c>
      <c r="K24" s="30" t="s">
        <v>341</v>
      </c>
      <c r="L24" s="30" t="s">
        <v>342</v>
      </c>
      <c r="M24" s="30" t="s">
        <v>343</v>
      </c>
      <c r="N24" s="30" t="s">
        <v>344</v>
      </c>
      <c r="O24" s="30" t="s">
        <v>345</v>
      </c>
      <c r="P24" s="30" t="s">
        <v>346</v>
      </c>
      <c r="Q24" s="30" t="s">
        <v>347</v>
      </c>
      <c r="R24" s="30" t="s">
        <v>348</v>
      </c>
      <c r="S24" s="30" t="s">
        <v>349</v>
      </c>
      <c r="T24" s="30" t="s">
        <v>350</v>
      </c>
      <c r="U24" s="30" t="s">
        <v>351</v>
      </c>
      <c r="V24" s="30" t="s">
        <v>352</v>
      </c>
      <c r="W24" s="30" t="s">
        <v>353</v>
      </c>
      <c r="X24" s="30" t="s">
        <v>354</v>
      </c>
      <c r="Y24" s="30" t="s">
        <v>355</v>
      </c>
      <c r="Z24" s="30" t="s">
        <v>356</v>
      </c>
      <c r="AA24" s="30" t="s">
        <v>357</v>
      </c>
      <c r="AB24" s="30" t="s">
        <v>358</v>
      </c>
      <c r="AC24" s="30" t="s">
        <v>359</v>
      </c>
      <c r="AD24" s="30" t="s">
        <v>360</v>
      </c>
      <c r="AE24" s="30" t="s">
        <v>361</v>
      </c>
      <c r="AF24" s="30" t="s">
        <v>362</v>
      </c>
      <c r="AG24" s="30" t="s">
        <v>363</v>
      </c>
      <c r="AH24" s="30" t="s">
        <v>364</v>
      </c>
      <c r="AI24" s="30" t="s">
        <v>365</v>
      </c>
      <c r="AJ24" s="30" t="s">
        <v>366</v>
      </c>
      <c r="AK24" s="30" t="s">
        <v>367</v>
      </c>
      <c r="AL24" s="30" t="s">
        <v>368</v>
      </c>
      <c r="AM24" s="30" t="s">
        <v>369</v>
      </c>
      <c r="AN24" s="30" t="s">
        <v>370</v>
      </c>
      <c r="AO24" s="30" t="s">
        <v>371</v>
      </c>
      <c r="AP24" s="30" t="s">
        <v>372</v>
      </c>
      <c r="AQ24" s="30" t="s">
        <v>373</v>
      </c>
      <c r="AR24" s="30" t="s">
        <v>374</v>
      </c>
      <c r="AS24" s="30" t="s">
        <v>375</v>
      </c>
      <c r="AT24" s="30" t="s">
        <v>376</v>
      </c>
      <c r="AU24" s="30" t="s">
        <v>377</v>
      </c>
      <c r="AV24" s="30" t="s">
        <v>378</v>
      </c>
      <c r="AW24" s="30" t="s">
        <v>379</v>
      </c>
      <c r="AX24" s="30" t="s">
        <v>380</v>
      </c>
      <c r="AY24" s="30" t="s">
        <v>381</v>
      </c>
      <c r="AZ24" s="30" t="s">
        <v>382</v>
      </c>
      <c r="BA24" s="30" t="s">
        <v>383</v>
      </c>
      <c r="BB24" s="30" t="s">
        <v>384</v>
      </c>
      <c r="BC24" s="30" t="s">
        <v>385</v>
      </c>
      <c r="BD24" s="30" t="s">
        <v>386</v>
      </c>
      <c r="BE24" s="30" t="s">
        <v>387</v>
      </c>
      <c r="BF24" s="30" t="s">
        <v>388</v>
      </c>
      <c r="BG24" s="30" t="s">
        <v>389</v>
      </c>
      <c r="BH24" s="30" t="s">
        <v>390</v>
      </c>
      <c r="BI24" s="30" t="s">
        <v>391</v>
      </c>
      <c r="BJ24" s="30" t="s">
        <v>392</v>
      </c>
      <c r="BK24" s="30" t="s">
        <v>757</v>
      </c>
      <c r="BL24" s="30" t="s">
        <v>758</v>
      </c>
      <c r="BM24" s="30" t="s">
        <v>759</v>
      </c>
      <c r="BN24" s="30" t="s">
        <v>760</v>
      </c>
      <c r="BO24" s="30" t="s">
        <v>761</v>
      </c>
      <c r="BP24" s="30" t="s">
        <v>762</v>
      </c>
      <c r="BQ24" s="30" t="s">
        <v>763</v>
      </c>
      <c r="BR24" s="30" t="s">
        <v>764</v>
      </c>
      <c r="BS24" s="30" t="s">
        <v>765</v>
      </c>
      <c r="BT24" s="30" t="s">
        <v>766</v>
      </c>
      <c r="BU24" s="30" t="s">
        <v>767</v>
      </c>
      <c r="BV24" s="30" t="s">
        <v>768</v>
      </c>
      <c r="BW24" s="30" t="s">
        <v>769</v>
      </c>
      <c r="BX24" s="30" t="s">
        <v>770</v>
      </c>
      <c r="BY24" s="30" t="s">
        <v>771</v>
      </c>
      <c r="BZ24" s="30" t="s">
        <v>772</v>
      </c>
      <c r="CA24" s="30" t="s">
        <v>773</v>
      </c>
      <c r="CB24" s="30" t="s">
        <v>774</v>
      </c>
      <c r="CC24" s="30" t="s">
        <v>775</v>
      </c>
      <c r="CD24" s="30" t="s">
        <v>776</v>
      </c>
      <c r="CE24" s="30" t="s">
        <v>777</v>
      </c>
      <c r="CF24" s="30" t="s">
        <v>778</v>
      </c>
      <c r="CG24" s="30" t="s">
        <v>779</v>
      </c>
      <c r="CH24" s="30" t="s">
        <v>780</v>
      </c>
      <c r="CI24" s="78"/>
    </row>
    <row r="25" spans="1:87">
      <c r="A25" s="30" t="s">
        <v>320</v>
      </c>
      <c r="B25" s="154"/>
      <c r="C25" s="30"/>
      <c r="D25" s="30"/>
      <c r="E25" s="30"/>
      <c r="F25" s="30"/>
      <c r="G25" s="30"/>
      <c r="H25" s="30"/>
      <c r="I25" s="30"/>
      <c r="J25" s="30"/>
      <c r="K25" s="30"/>
      <c r="L25" s="30"/>
      <c r="M25" s="30"/>
      <c r="N25" s="30"/>
      <c r="O25" s="30"/>
      <c r="P25" s="30"/>
      <c r="Q25" s="30"/>
      <c r="R25" s="30"/>
      <c r="S25" s="30"/>
      <c r="T25" s="30"/>
      <c r="U25" s="30"/>
      <c r="V25" s="30"/>
      <c r="W25" s="30"/>
      <c r="X25" s="30"/>
      <c r="Y25" s="30"/>
      <c r="Z25" s="30"/>
      <c r="AA25" s="157">
        <f t="shared" ref="AA25:BJ25" si="1">$C$3/($C$5-$C$6)</f>
        <v>6158323.6163712004</v>
      </c>
      <c r="AB25" s="157">
        <f t="shared" si="1"/>
        <v>6158323.6163712004</v>
      </c>
      <c r="AC25" s="157">
        <f t="shared" si="1"/>
        <v>6158323.6163712004</v>
      </c>
      <c r="AD25" s="157">
        <f t="shared" si="1"/>
        <v>6158323.6163712004</v>
      </c>
      <c r="AE25" s="157">
        <f t="shared" si="1"/>
        <v>6158323.6163712004</v>
      </c>
      <c r="AF25" s="157">
        <f t="shared" si="1"/>
        <v>6158323.6163712004</v>
      </c>
      <c r="AG25" s="157">
        <f t="shared" si="1"/>
        <v>6158323.6163712004</v>
      </c>
      <c r="AH25" s="157">
        <f t="shared" si="1"/>
        <v>6158323.6163712004</v>
      </c>
      <c r="AI25" s="157">
        <f t="shared" si="1"/>
        <v>6158323.6163712004</v>
      </c>
      <c r="AJ25" s="157">
        <f t="shared" si="1"/>
        <v>6158323.6163712004</v>
      </c>
      <c r="AK25" s="157">
        <f t="shared" si="1"/>
        <v>6158323.6163712004</v>
      </c>
      <c r="AL25" s="157">
        <f t="shared" si="1"/>
        <v>6158323.6163712004</v>
      </c>
      <c r="AM25" s="157">
        <f t="shared" si="1"/>
        <v>6158323.6163712004</v>
      </c>
      <c r="AN25" s="157">
        <f t="shared" si="1"/>
        <v>6158323.6163712004</v>
      </c>
      <c r="AO25" s="157">
        <f t="shared" si="1"/>
        <v>6158323.6163712004</v>
      </c>
      <c r="AP25" s="157">
        <f t="shared" si="1"/>
        <v>6158323.6163712004</v>
      </c>
      <c r="AQ25" s="157">
        <f t="shared" si="1"/>
        <v>6158323.6163712004</v>
      </c>
      <c r="AR25" s="157">
        <f t="shared" si="1"/>
        <v>6158323.6163712004</v>
      </c>
      <c r="AS25" s="157">
        <f t="shared" si="1"/>
        <v>6158323.6163712004</v>
      </c>
      <c r="AT25" s="157">
        <f t="shared" si="1"/>
        <v>6158323.6163712004</v>
      </c>
      <c r="AU25" s="157">
        <f t="shared" si="1"/>
        <v>6158323.6163712004</v>
      </c>
      <c r="AV25" s="157">
        <f t="shared" si="1"/>
        <v>6158323.6163712004</v>
      </c>
      <c r="AW25" s="157">
        <f t="shared" si="1"/>
        <v>6158323.6163712004</v>
      </c>
      <c r="AX25" s="157">
        <f t="shared" si="1"/>
        <v>6158323.6163712004</v>
      </c>
      <c r="AY25" s="157">
        <f t="shared" si="1"/>
        <v>6158323.6163712004</v>
      </c>
      <c r="AZ25" s="157">
        <f t="shared" si="1"/>
        <v>6158323.6163712004</v>
      </c>
      <c r="BA25" s="157">
        <f t="shared" si="1"/>
        <v>6158323.6163712004</v>
      </c>
      <c r="BB25" s="157">
        <f t="shared" si="1"/>
        <v>6158323.6163712004</v>
      </c>
      <c r="BC25" s="157">
        <f t="shared" si="1"/>
        <v>6158323.6163712004</v>
      </c>
      <c r="BD25" s="157">
        <f t="shared" si="1"/>
        <v>6158323.6163712004</v>
      </c>
      <c r="BE25" s="157">
        <f t="shared" si="1"/>
        <v>6158323.6163712004</v>
      </c>
      <c r="BF25" s="157">
        <f t="shared" si="1"/>
        <v>6158323.6163712004</v>
      </c>
      <c r="BG25" s="157">
        <f t="shared" si="1"/>
        <v>6158323.6163712004</v>
      </c>
      <c r="BH25" s="157">
        <f t="shared" si="1"/>
        <v>6158323.6163712004</v>
      </c>
      <c r="BI25" s="157">
        <f t="shared" si="1"/>
        <v>6158323.6163712004</v>
      </c>
      <c r="BJ25" s="157">
        <f t="shared" si="1"/>
        <v>6158323.6163712004</v>
      </c>
      <c r="BK25" s="157">
        <f t="shared" ref="BK25:CH25" si="2">$C$3/($C$5-$C$6)</f>
        <v>6158323.6163712004</v>
      </c>
      <c r="BL25" s="157">
        <f t="shared" si="2"/>
        <v>6158323.6163712004</v>
      </c>
      <c r="BM25" s="157">
        <f t="shared" si="2"/>
        <v>6158323.6163712004</v>
      </c>
      <c r="BN25" s="157">
        <f t="shared" si="2"/>
        <v>6158323.6163712004</v>
      </c>
      <c r="BO25" s="157">
        <f t="shared" si="2"/>
        <v>6158323.6163712004</v>
      </c>
      <c r="BP25" s="157">
        <f t="shared" si="2"/>
        <v>6158323.6163712004</v>
      </c>
      <c r="BQ25" s="157">
        <f t="shared" si="2"/>
        <v>6158323.6163712004</v>
      </c>
      <c r="BR25" s="157">
        <f t="shared" si="2"/>
        <v>6158323.6163712004</v>
      </c>
      <c r="BS25" s="157">
        <f t="shared" si="2"/>
        <v>6158323.6163712004</v>
      </c>
      <c r="BT25" s="157">
        <f t="shared" si="2"/>
        <v>6158323.6163712004</v>
      </c>
      <c r="BU25" s="157">
        <f t="shared" si="2"/>
        <v>6158323.6163712004</v>
      </c>
      <c r="BV25" s="157">
        <f t="shared" si="2"/>
        <v>6158323.6163712004</v>
      </c>
      <c r="BW25" s="157">
        <f t="shared" si="2"/>
        <v>6158323.6163712004</v>
      </c>
      <c r="BX25" s="157">
        <f t="shared" si="2"/>
        <v>6158323.6163712004</v>
      </c>
      <c r="BY25" s="157">
        <f t="shared" si="2"/>
        <v>6158323.6163712004</v>
      </c>
      <c r="BZ25" s="157">
        <f t="shared" si="2"/>
        <v>6158323.6163712004</v>
      </c>
      <c r="CA25" s="157">
        <f t="shared" si="2"/>
        <v>6158323.6163712004</v>
      </c>
      <c r="CB25" s="157">
        <f t="shared" si="2"/>
        <v>6158323.6163712004</v>
      </c>
      <c r="CC25" s="157">
        <f t="shared" si="2"/>
        <v>6158323.6163712004</v>
      </c>
      <c r="CD25" s="157">
        <f t="shared" si="2"/>
        <v>6158323.6163712004</v>
      </c>
      <c r="CE25" s="157">
        <f t="shared" si="2"/>
        <v>6158323.6163712004</v>
      </c>
      <c r="CF25" s="157">
        <f t="shared" si="2"/>
        <v>6158323.6163712004</v>
      </c>
      <c r="CG25" s="157">
        <f t="shared" si="2"/>
        <v>6158323.6163712004</v>
      </c>
      <c r="CH25" s="157">
        <f t="shared" si="2"/>
        <v>6158323.6163712004</v>
      </c>
      <c r="CI25" s="156">
        <f>SUM(O25:CH25)</f>
        <v>369499416.98227257</v>
      </c>
    </row>
    <row r="26" spans="1:87">
      <c r="A26" s="30" t="s">
        <v>322</v>
      </c>
      <c r="B26" s="30"/>
      <c r="C26" s="157">
        <f>B27*$C$13</f>
        <v>12418687.318954246</v>
      </c>
      <c r="D26" s="157">
        <f t="shared" ref="D26:BO26" si="3">C27*$C$13</f>
        <v>12418687.318954246</v>
      </c>
      <c r="E26" s="157">
        <f t="shared" si="3"/>
        <v>12418687.318954246</v>
      </c>
      <c r="F26" s="157">
        <f t="shared" si="3"/>
        <v>12418687.318954246</v>
      </c>
      <c r="G26" s="157">
        <f t="shared" si="3"/>
        <v>12418687.318954246</v>
      </c>
      <c r="H26" s="157">
        <f t="shared" si="3"/>
        <v>12418687.318954246</v>
      </c>
      <c r="I26" s="157">
        <f t="shared" si="3"/>
        <v>12418687.318954246</v>
      </c>
      <c r="J26" s="157">
        <f t="shared" si="3"/>
        <v>12418687.318954246</v>
      </c>
      <c r="K26" s="157">
        <f t="shared" si="3"/>
        <v>12418687.318954246</v>
      </c>
      <c r="L26" s="157">
        <f t="shared" si="3"/>
        <v>12418687.318954246</v>
      </c>
      <c r="M26" s="157">
        <f t="shared" si="3"/>
        <v>12418687.318954246</v>
      </c>
      <c r="N26" s="157">
        <f t="shared" si="3"/>
        <v>12418687.318954246</v>
      </c>
      <c r="O26" s="157">
        <f t="shared" si="3"/>
        <v>12418687.318954246</v>
      </c>
      <c r="P26" s="157">
        <f t="shared" si="3"/>
        <v>12418687.318954246</v>
      </c>
      <c r="Q26" s="157">
        <f t="shared" si="3"/>
        <v>12418687.318954246</v>
      </c>
      <c r="R26" s="157">
        <f t="shared" si="3"/>
        <v>12418687.318954246</v>
      </c>
      <c r="S26" s="157">
        <f t="shared" si="3"/>
        <v>12418687.318954246</v>
      </c>
      <c r="T26" s="157">
        <f t="shared" si="3"/>
        <v>12418687.318954246</v>
      </c>
      <c r="U26" s="157">
        <f t="shared" si="3"/>
        <v>12418687.318954246</v>
      </c>
      <c r="V26" s="157">
        <f t="shared" si="3"/>
        <v>12418687.318954246</v>
      </c>
      <c r="W26" s="157">
        <f t="shared" si="3"/>
        <v>12418687.318954246</v>
      </c>
      <c r="X26" s="157">
        <f t="shared" si="3"/>
        <v>12418687.318954246</v>
      </c>
      <c r="Y26" s="157">
        <f t="shared" si="3"/>
        <v>12418687.318954246</v>
      </c>
      <c r="Z26" s="157">
        <f t="shared" si="3"/>
        <v>12418687.318954246</v>
      </c>
      <c r="AA26" s="157">
        <f t="shared" si="3"/>
        <v>12418687.318954246</v>
      </c>
      <c r="AB26" s="157">
        <f t="shared" si="3"/>
        <v>12270845.80325241</v>
      </c>
      <c r="AC26" s="157">
        <f t="shared" si="3"/>
        <v>12123004.287550574</v>
      </c>
      <c r="AD26" s="157">
        <f t="shared" si="3"/>
        <v>11975162.771848736</v>
      </c>
      <c r="AE26" s="157">
        <f t="shared" si="3"/>
        <v>11827321.2561469</v>
      </c>
      <c r="AF26" s="157">
        <f t="shared" si="3"/>
        <v>11679479.740445064</v>
      </c>
      <c r="AG26" s="157">
        <f t="shared" si="3"/>
        <v>11531638.224743227</v>
      </c>
      <c r="AH26" s="157">
        <f t="shared" si="3"/>
        <v>11383796.709041391</v>
      </c>
      <c r="AI26" s="157">
        <f t="shared" si="3"/>
        <v>11235955.193339555</v>
      </c>
      <c r="AJ26" s="157">
        <f t="shared" si="3"/>
        <v>11088113.677637717</v>
      </c>
      <c r="AK26" s="157">
        <f t="shared" si="3"/>
        <v>10940272.161935881</v>
      </c>
      <c r="AL26" s="157">
        <f t="shared" si="3"/>
        <v>10792430.646234045</v>
      </c>
      <c r="AM26" s="157">
        <f t="shared" si="3"/>
        <v>10644589.130532207</v>
      </c>
      <c r="AN26" s="157">
        <f t="shared" si="3"/>
        <v>10496747.614830371</v>
      </c>
      <c r="AO26" s="157">
        <f t="shared" si="3"/>
        <v>10348906.099128533</v>
      </c>
      <c r="AP26" s="157">
        <f t="shared" si="3"/>
        <v>10201064.583426697</v>
      </c>
      <c r="AQ26" s="157">
        <f t="shared" si="3"/>
        <v>10053223.067724861</v>
      </c>
      <c r="AR26" s="157">
        <f t="shared" si="3"/>
        <v>9905381.5520230234</v>
      </c>
      <c r="AS26" s="157">
        <f t="shared" si="3"/>
        <v>9757540.0363211874</v>
      </c>
      <c r="AT26" s="157">
        <f t="shared" si="3"/>
        <v>9609698.5206193514</v>
      </c>
      <c r="AU26" s="157">
        <f t="shared" si="3"/>
        <v>9461857.0049175136</v>
      </c>
      <c r="AV26" s="157">
        <f t="shared" si="3"/>
        <v>9314015.4892156776</v>
      </c>
      <c r="AW26" s="157">
        <f t="shared" si="3"/>
        <v>9166173.9735138416</v>
      </c>
      <c r="AX26" s="157">
        <f t="shared" si="3"/>
        <v>9018332.4578120038</v>
      </c>
      <c r="AY26" s="157">
        <f t="shared" si="3"/>
        <v>8870490.9421101678</v>
      </c>
      <c r="AZ26" s="157">
        <f t="shared" si="3"/>
        <v>8722649.4264083318</v>
      </c>
      <c r="BA26" s="157">
        <f t="shared" si="3"/>
        <v>8574807.910706494</v>
      </c>
      <c r="BB26" s="157">
        <f t="shared" si="3"/>
        <v>8426966.395004658</v>
      </c>
      <c r="BC26" s="157">
        <f t="shared" si="3"/>
        <v>8279124.8793028211</v>
      </c>
      <c r="BD26" s="157">
        <f t="shared" si="3"/>
        <v>8131283.3636009851</v>
      </c>
      <c r="BE26" s="157">
        <f t="shared" si="3"/>
        <v>7983441.8478991482</v>
      </c>
      <c r="BF26" s="157">
        <f t="shared" si="3"/>
        <v>7835600.3321973113</v>
      </c>
      <c r="BG26" s="157">
        <f t="shared" si="3"/>
        <v>7687758.8164954754</v>
      </c>
      <c r="BH26" s="157">
        <f t="shared" si="3"/>
        <v>7539917.3007936385</v>
      </c>
      <c r="BI26" s="157">
        <f t="shared" si="3"/>
        <v>7392075.7850918015</v>
      </c>
      <c r="BJ26" s="157">
        <f t="shared" si="3"/>
        <v>7244234.2693899656</v>
      </c>
      <c r="BK26" s="157">
        <f t="shared" si="3"/>
        <v>7096392.7536881287</v>
      </c>
      <c r="BL26" s="157">
        <f t="shared" si="3"/>
        <v>6948551.2379862918</v>
      </c>
      <c r="BM26" s="157">
        <f t="shared" si="3"/>
        <v>6800709.7222844558</v>
      </c>
      <c r="BN26" s="157">
        <f t="shared" si="3"/>
        <v>6652868.2065826189</v>
      </c>
      <c r="BO26" s="157">
        <f t="shared" si="3"/>
        <v>6505026.690880782</v>
      </c>
      <c r="BP26" s="157">
        <f t="shared" ref="BP26:CH26" si="4">BO27*$C$13</f>
        <v>6357185.175178946</v>
      </c>
      <c r="BQ26" s="157">
        <f t="shared" si="4"/>
        <v>6209343.6594771091</v>
      </c>
      <c r="BR26" s="157">
        <f t="shared" si="4"/>
        <v>6061502.1437752722</v>
      </c>
      <c r="BS26" s="157">
        <f t="shared" si="4"/>
        <v>5913660.6280734362</v>
      </c>
      <c r="BT26" s="157">
        <f t="shared" si="4"/>
        <v>5765819.1123715993</v>
      </c>
      <c r="BU26" s="157">
        <f t="shared" si="4"/>
        <v>5617977.5966697624</v>
      </c>
      <c r="BV26" s="157">
        <f t="shared" si="4"/>
        <v>5470136.0809679255</v>
      </c>
      <c r="BW26" s="157">
        <f t="shared" si="4"/>
        <v>5322294.5652660895</v>
      </c>
      <c r="BX26" s="157">
        <f t="shared" si="4"/>
        <v>5174453.0495642526</v>
      </c>
      <c r="BY26" s="157">
        <f t="shared" si="4"/>
        <v>5026611.5338624157</v>
      </c>
      <c r="BZ26" s="157">
        <f t="shared" si="4"/>
        <v>4878770.0181605797</v>
      </c>
      <c r="CA26" s="157">
        <f t="shared" si="4"/>
        <v>4730928.5024587428</v>
      </c>
      <c r="CB26" s="157">
        <f t="shared" si="4"/>
        <v>4583086.9867569059</v>
      </c>
      <c r="CC26" s="157">
        <f t="shared" si="4"/>
        <v>4435245.4710550699</v>
      </c>
      <c r="CD26" s="157">
        <f t="shared" si="4"/>
        <v>4287403.955353233</v>
      </c>
      <c r="CE26" s="157">
        <f t="shared" si="4"/>
        <v>4139562.4396513966</v>
      </c>
      <c r="CF26" s="157">
        <f t="shared" si="4"/>
        <v>3991720.9239495597</v>
      </c>
      <c r="CG26" s="157">
        <f t="shared" si="4"/>
        <v>3843879.4082477232</v>
      </c>
      <c r="CH26" s="157">
        <f t="shared" si="4"/>
        <v>3696037.8925458868</v>
      </c>
      <c r="CI26" s="156">
        <f>SUM(C26:CH26)</f>
        <v>781490251.99990594</v>
      </c>
    </row>
    <row r="27" spans="1:87">
      <c r="A27" s="30" t="s">
        <v>393</v>
      </c>
      <c r="B27" s="154">
        <f>$C$3</f>
        <v>517299183.77518082</v>
      </c>
      <c r="C27" s="158">
        <f t="shared" ref="C27:AH27" si="5">B27-C25</f>
        <v>517299183.77518082</v>
      </c>
      <c r="D27" s="158">
        <f t="shared" si="5"/>
        <v>517299183.77518082</v>
      </c>
      <c r="E27" s="158">
        <f t="shared" si="5"/>
        <v>517299183.77518082</v>
      </c>
      <c r="F27" s="158">
        <f t="shared" si="5"/>
        <v>517299183.77518082</v>
      </c>
      <c r="G27" s="158">
        <f t="shared" si="5"/>
        <v>517299183.77518082</v>
      </c>
      <c r="H27" s="158">
        <f t="shared" si="5"/>
        <v>517299183.77518082</v>
      </c>
      <c r="I27" s="158">
        <f t="shared" si="5"/>
        <v>517299183.77518082</v>
      </c>
      <c r="J27" s="158">
        <f t="shared" si="5"/>
        <v>517299183.77518082</v>
      </c>
      <c r="K27" s="158">
        <f t="shared" si="5"/>
        <v>517299183.77518082</v>
      </c>
      <c r="L27" s="158">
        <f t="shared" si="5"/>
        <v>517299183.77518082</v>
      </c>
      <c r="M27" s="158">
        <f t="shared" si="5"/>
        <v>517299183.77518082</v>
      </c>
      <c r="N27" s="158">
        <f t="shared" si="5"/>
        <v>517299183.77518082</v>
      </c>
      <c r="O27" s="158">
        <f t="shared" si="5"/>
        <v>517299183.77518082</v>
      </c>
      <c r="P27" s="158">
        <f t="shared" si="5"/>
        <v>517299183.77518082</v>
      </c>
      <c r="Q27" s="158">
        <f t="shared" si="5"/>
        <v>517299183.77518082</v>
      </c>
      <c r="R27" s="158">
        <f t="shared" si="5"/>
        <v>517299183.77518082</v>
      </c>
      <c r="S27" s="158">
        <f t="shared" si="5"/>
        <v>517299183.77518082</v>
      </c>
      <c r="T27" s="158">
        <f t="shared" si="5"/>
        <v>517299183.77518082</v>
      </c>
      <c r="U27" s="158">
        <f t="shared" si="5"/>
        <v>517299183.77518082</v>
      </c>
      <c r="V27" s="158">
        <f t="shared" si="5"/>
        <v>517299183.77518082</v>
      </c>
      <c r="W27" s="158">
        <f t="shared" si="5"/>
        <v>517299183.77518082</v>
      </c>
      <c r="X27" s="158">
        <f t="shared" si="5"/>
        <v>517299183.77518082</v>
      </c>
      <c r="Y27" s="158">
        <f t="shared" si="5"/>
        <v>517299183.77518082</v>
      </c>
      <c r="Z27" s="158">
        <f t="shared" si="5"/>
        <v>517299183.77518082</v>
      </c>
      <c r="AA27" s="158">
        <f t="shared" si="5"/>
        <v>511140860.1588096</v>
      </c>
      <c r="AB27" s="158">
        <f t="shared" si="5"/>
        <v>504982536.54243839</v>
      </c>
      <c r="AC27" s="158">
        <f t="shared" si="5"/>
        <v>498824212.92606717</v>
      </c>
      <c r="AD27" s="158">
        <f t="shared" si="5"/>
        <v>492665889.30969596</v>
      </c>
      <c r="AE27" s="158">
        <f t="shared" si="5"/>
        <v>486507565.69332474</v>
      </c>
      <c r="AF27" s="158">
        <f t="shared" si="5"/>
        <v>480349242.07695353</v>
      </c>
      <c r="AG27" s="158">
        <f t="shared" si="5"/>
        <v>474190918.46058232</v>
      </c>
      <c r="AH27" s="158">
        <f t="shared" si="5"/>
        <v>468032594.8442111</v>
      </c>
      <c r="AI27" s="158">
        <f t="shared" ref="AI27:BN27" si="6">AH27-AI25</f>
        <v>461874271.22783989</v>
      </c>
      <c r="AJ27" s="158">
        <f t="shared" si="6"/>
        <v>455715947.61146867</v>
      </c>
      <c r="AK27" s="158">
        <f t="shared" si="6"/>
        <v>449557623.99509746</v>
      </c>
      <c r="AL27" s="158">
        <f t="shared" si="6"/>
        <v>443399300.37872624</v>
      </c>
      <c r="AM27" s="158">
        <f t="shared" si="6"/>
        <v>437240976.76235503</v>
      </c>
      <c r="AN27" s="158">
        <f t="shared" si="6"/>
        <v>431082653.14598382</v>
      </c>
      <c r="AO27" s="158">
        <f t="shared" si="6"/>
        <v>424924329.5296126</v>
      </c>
      <c r="AP27" s="158">
        <f t="shared" si="6"/>
        <v>418766005.91324139</v>
      </c>
      <c r="AQ27" s="158">
        <f t="shared" si="6"/>
        <v>412607682.29687017</v>
      </c>
      <c r="AR27" s="158">
        <f t="shared" si="6"/>
        <v>406449358.68049896</v>
      </c>
      <c r="AS27" s="158">
        <f t="shared" si="6"/>
        <v>400291035.06412774</v>
      </c>
      <c r="AT27" s="158">
        <f t="shared" si="6"/>
        <v>394132711.44775653</v>
      </c>
      <c r="AU27" s="158">
        <f t="shared" si="6"/>
        <v>387974387.83138531</v>
      </c>
      <c r="AV27" s="158">
        <f t="shared" si="6"/>
        <v>381816064.2150141</v>
      </c>
      <c r="AW27" s="158">
        <f t="shared" si="6"/>
        <v>375657740.59864289</v>
      </c>
      <c r="AX27" s="158">
        <f t="shared" si="6"/>
        <v>369499416.98227167</v>
      </c>
      <c r="AY27" s="158">
        <f t="shared" si="6"/>
        <v>363341093.36590046</v>
      </c>
      <c r="AZ27" s="158">
        <f t="shared" si="6"/>
        <v>357182769.74952924</v>
      </c>
      <c r="BA27" s="158">
        <f t="shared" si="6"/>
        <v>351024446.13315803</v>
      </c>
      <c r="BB27" s="158">
        <f t="shared" si="6"/>
        <v>344866122.51678681</v>
      </c>
      <c r="BC27" s="158">
        <f t="shared" si="6"/>
        <v>338707798.9004156</v>
      </c>
      <c r="BD27" s="158">
        <f t="shared" si="6"/>
        <v>332549475.28404438</v>
      </c>
      <c r="BE27" s="158">
        <f t="shared" si="6"/>
        <v>326391151.66767317</v>
      </c>
      <c r="BF27" s="158">
        <f t="shared" si="6"/>
        <v>320232828.05130196</v>
      </c>
      <c r="BG27" s="158">
        <f t="shared" si="6"/>
        <v>314074504.43493074</v>
      </c>
      <c r="BH27" s="158">
        <f t="shared" si="6"/>
        <v>307916180.81855953</v>
      </c>
      <c r="BI27" s="158">
        <f t="shared" si="6"/>
        <v>301757857.20218831</v>
      </c>
      <c r="BJ27" s="158">
        <f t="shared" si="6"/>
        <v>295599533.5858171</v>
      </c>
      <c r="BK27" s="158">
        <f t="shared" si="6"/>
        <v>289441209.96944588</v>
      </c>
      <c r="BL27" s="158">
        <f t="shared" si="6"/>
        <v>283282886.35307467</v>
      </c>
      <c r="BM27" s="158">
        <f t="shared" si="6"/>
        <v>277124562.73670346</v>
      </c>
      <c r="BN27" s="158">
        <f t="shared" si="6"/>
        <v>270966239.12033224</v>
      </c>
      <c r="BO27" s="158">
        <f t="shared" ref="BO27:CG27" si="7">BN27-BO25</f>
        <v>264807915.50396103</v>
      </c>
      <c r="BP27" s="158">
        <f t="shared" si="7"/>
        <v>258649591.88758981</v>
      </c>
      <c r="BQ27" s="158">
        <f t="shared" si="7"/>
        <v>252491268.2712186</v>
      </c>
      <c r="BR27" s="158">
        <f t="shared" si="7"/>
        <v>246332944.65484738</v>
      </c>
      <c r="BS27" s="158">
        <f t="shared" si="7"/>
        <v>240174621.03847617</v>
      </c>
      <c r="BT27" s="158">
        <f t="shared" si="7"/>
        <v>234016297.42210495</v>
      </c>
      <c r="BU27" s="158">
        <f t="shared" si="7"/>
        <v>227857973.80573374</v>
      </c>
      <c r="BV27" s="158">
        <f t="shared" si="7"/>
        <v>221699650.18936253</v>
      </c>
      <c r="BW27" s="158">
        <f t="shared" si="7"/>
        <v>215541326.57299131</v>
      </c>
      <c r="BX27" s="158">
        <f t="shared" si="7"/>
        <v>209383002.9566201</v>
      </c>
      <c r="BY27" s="158">
        <f t="shared" si="7"/>
        <v>203224679.34024888</v>
      </c>
      <c r="BZ27" s="158">
        <f t="shared" si="7"/>
        <v>197066355.72387767</v>
      </c>
      <c r="CA27" s="158">
        <f t="shared" si="7"/>
        <v>190908032.10750645</v>
      </c>
      <c r="CB27" s="158">
        <f t="shared" si="7"/>
        <v>184749708.49113524</v>
      </c>
      <c r="CC27" s="158">
        <f t="shared" si="7"/>
        <v>178591384.87476403</v>
      </c>
      <c r="CD27" s="158">
        <f t="shared" si="7"/>
        <v>172433061.25839281</v>
      </c>
      <c r="CE27" s="158">
        <f t="shared" si="7"/>
        <v>166274737.6420216</v>
      </c>
      <c r="CF27" s="158">
        <f t="shared" si="7"/>
        <v>160116414.02565038</v>
      </c>
      <c r="CG27" s="158">
        <f t="shared" si="7"/>
        <v>153958090.40927917</v>
      </c>
      <c r="CH27" s="158">
        <f>-(CG27-CH25)</f>
        <v>-147799766.79290795</v>
      </c>
      <c r="CI27" s="156"/>
    </row>
    <row r="28" spans="1:87">
      <c r="A28" s="884" t="s">
        <v>325</v>
      </c>
      <c r="B28" s="158">
        <f>SUM(B25:B27)</f>
        <v>517299183.77518082</v>
      </c>
      <c r="C28" s="158">
        <f t="shared" ref="C28:BN28" si="8">SUM(C25:C27)</f>
        <v>529717871.09413505</v>
      </c>
      <c r="D28" s="158">
        <f t="shared" si="8"/>
        <v>529717871.09413505</v>
      </c>
      <c r="E28" s="158">
        <f t="shared" si="8"/>
        <v>529717871.09413505</v>
      </c>
      <c r="F28" s="158">
        <f t="shared" si="8"/>
        <v>529717871.09413505</v>
      </c>
      <c r="G28" s="158">
        <f t="shared" si="8"/>
        <v>529717871.09413505</v>
      </c>
      <c r="H28" s="158">
        <f t="shared" si="8"/>
        <v>529717871.09413505</v>
      </c>
      <c r="I28" s="158">
        <f t="shared" si="8"/>
        <v>529717871.09413505</v>
      </c>
      <c r="J28" s="158">
        <f t="shared" si="8"/>
        <v>529717871.09413505</v>
      </c>
      <c r="K28" s="158">
        <f t="shared" si="8"/>
        <v>529717871.09413505</v>
      </c>
      <c r="L28" s="158">
        <f t="shared" si="8"/>
        <v>529717871.09413505</v>
      </c>
      <c r="M28" s="158">
        <f t="shared" si="8"/>
        <v>529717871.09413505</v>
      </c>
      <c r="N28" s="158">
        <f t="shared" si="8"/>
        <v>529717871.09413505</v>
      </c>
      <c r="O28" s="158">
        <f t="shared" si="8"/>
        <v>529717871.09413505</v>
      </c>
      <c r="P28" s="158">
        <f t="shared" si="8"/>
        <v>529717871.09413505</v>
      </c>
      <c r="Q28" s="158">
        <f t="shared" si="8"/>
        <v>529717871.09413505</v>
      </c>
      <c r="R28" s="158">
        <f t="shared" si="8"/>
        <v>529717871.09413505</v>
      </c>
      <c r="S28" s="158">
        <f t="shared" si="8"/>
        <v>529717871.09413505</v>
      </c>
      <c r="T28" s="158">
        <f t="shared" si="8"/>
        <v>529717871.09413505</v>
      </c>
      <c r="U28" s="158">
        <f t="shared" si="8"/>
        <v>529717871.09413505</v>
      </c>
      <c r="V28" s="158">
        <f t="shared" si="8"/>
        <v>529717871.09413505</v>
      </c>
      <c r="W28" s="158">
        <f t="shared" si="8"/>
        <v>529717871.09413505</v>
      </c>
      <c r="X28" s="158">
        <f t="shared" si="8"/>
        <v>529717871.09413505</v>
      </c>
      <c r="Y28" s="158">
        <f t="shared" si="8"/>
        <v>529717871.09413505</v>
      </c>
      <c r="Z28" s="158">
        <f t="shared" si="8"/>
        <v>529717871.09413505</v>
      </c>
      <c r="AA28" s="158">
        <f t="shared" si="8"/>
        <v>529717871.09413505</v>
      </c>
      <c r="AB28" s="158">
        <f t="shared" si="8"/>
        <v>523411705.962062</v>
      </c>
      <c r="AC28" s="158">
        <f t="shared" si="8"/>
        <v>517105540.82998896</v>
      </c>
      <c r="AD28" s="158">
        <f t="shared" si="8"/>
        <v>510799375.69791591</v>
      </c>
      <c r="AE28" s="158">
        <f t="shared" si="8"/>
        <v>504493210.56584287</v>
      </c>
      <c r="AF28" s="158">
        <f t="shared" si="8"/>
        <v>498187045.43376982</v>
      </c>
      <c r="AG28" s="158">
        <f t="shared" si="8"/>
        <v>491880880.30169672</v>
      </c>
      <c r="AH28" s="158">
        <f t="shared" si="8"/>
        <v>485574715.16962367</v>
      </c>
      <c r="AI28" s="158">
        <f t="shared" si="8"/>
        <v>479268550.03755063</v>
      </c>
      <c r="AJ28" s="158">
        <f t="shared" si="8"/>
        <v>472962384.90547758</v>
      </c>
      <c r="AK28" s="158">
        <f t="shared" si="8"/>
        <v>466656219.77340454</v>
      </c>
      <c r="AL28" s="158">
        <f t="shared" si="8"/>
        <v>460350054.64133149</v>
      </c>
      <c r="AM28" s="158">
        <f t="shared" si="8"/>
        <v>454043889.50925845</v>
      </c>
      <c r="AN28" s="158">
        <f t="shared" si="8"/>
        <v>447737724.3771854</v>
      </c>
      <c r="AO28" s="158">
        <f t="shared" si="8"/>
        <v>441431559.24511236</v>
      </c>
      <c r="AP28" s="158">
        <f t="shared" si="8"/>
        <v>435125394.11303926</v>
      </c>
      <c r="AQ28" s="158">
        <f t="shared" si="8"/>
        <v>428819228.98096621</v>
      </c>
      <c r="AR28" s="158">
        <f t="shared" si="8"/>
        <v>422513063.84889317</v>
      </c>
      <c r="AS28" s="158">
        <f t="shared" si="8"/>
        <v>416206898.71682012</v>
      </c>
      <c r="AT28" s="158">
        <f t="shared" si="8"/>
        <v>409900733.58474708</v>
      </c>
      <c r="AU28" s="158">
        <f t="shared" si="8"/>
        <v>403594568.45267403</v>
      </c>
      <c r="AV28" s="158">
        <f t="shared" si="8"/>
        <v>397288403.32060099</v>
      </c>
      <c r="AW28" s="158">
        <f t="shared" si="8"/>
        <v>390982238.18852794</v>
      </c>
      <c r="AX28" s="158">
        <f t="shared" si="8"/>
        <v>384676073.0564549</v>
      </c>
      <c r="AY28" s="158">
        <f t="shared" si="8"/>
        <v>378369907.92438185</v>
      </c>
      <c r="AZ28" s="158">
        <f t="shared" si="8"/>
        <v>372063742.79230875</v>
      </c>
      <c r="BA28" s="158">
        <f t="shared" si="8"/>
        <v>365757577.6602357</v>
      </c>
      <c r="BB28" s="158">
        <f t="shared" si="8"/>
        <v>359451412.52816266</v>
      </c>
      <c r="BC28" s="158">
        <f t="shared" si="8"/>
        <v>353145247.39608961</v>
      </c>
      <c r="BD28" s="158">
        <f t="shared" si="8"/>
        <v>346839082.26401657</v>
      </c>
      <c r="BE28" s="158">
        <f t="shared" si="8"/>
        <v>340532917.13194352</v>
      </c>
      <c r="BF28" s="158">
        <f t="shared" si="8"/>
        <v>334226751.99987048</v>
      </c>
      <c r="BG28" s="158">
        <f t="shared" si="8"/>
        <v>327920586.86779743</v>
      </c>
      <c r="BH28" s="158">
        <f t="shared" si="8"/>
        <v>321614421.73572439</v>
      </c>
      <c r="BI28" s="158">
        <f t="shared" si="8"/>
        <v>315308256.60365129</v>
      </c>
      <c r="BJ28" s="158">
        <f t="shared" si="8"/>
        <v>309002091.47157824</v>
      </c>
      <c r="BK28" s="158">
        <f t="shared" si="8"/>
        <v>302695926.3395052</v>
      </c>
      <c r="BL28" s="158">
        <f t="shared" si="8"/>
        <v>296389761.20743215</v>
      </c>
      <c r="BM28" s="158">
        <f t="shared" si="8"/>
        <v>290083596.07535911</v>
      </c>
      <c r="BN28" s="158">
        <f t="shared" si="8"/>
        <v>283777430.94328606</v>
      </c>
      <c r="BO28" s="158">
        <f t="shared" ref="BO28:CH28" si="9">SUM(BO25:BO27)</f>
        <v>277471265.81121302</v>
      </c>
      <c r="BP28" s="158">
        <f t="shared" si="9"/>
        <v>271165100.67913997</v>
      </c>
      <c r="BQ28" s="158">
        <f t="shared" si="9"/>
        <v>264858935.5470669</v>
      </c>
      <c r="BR28" s="158">
        <f t="shared" si="9"/>
        <v>258552770.41499385</v>
      </c>
      <c r="BS28" s="158">
        <f t="shared" si="9"/>
        <v>252246605.28292081</v>
      </c>
      <c r="BT28" s="158">
        <f t="shared" si="9"/>
        <v>245940440.15084776</v>
      </c>
      <c r="BU28" s="158">
        <f t="shared" si="9"/>
        <v>239634275.01877469</v>
      </c>
      <c r="BV28" s="158">
        <f t="shared" si="9"/>
        <v>233328109.88670164</v>
      </c>
      <c r="BW28" s="158">
        <f t="shared" si="9"/>
        <v>227021944.7546286</v>
      </c>
      <c r="BX28" s="158">
        <f t="shared" si="9"/>
        <v>220715779.62255555</v>
      </c>
      <c r="BY28" s="158">
        <f t="shared" si="9"/>
        <v>214409614.49048251</v>
      </c>
      <c r="BZ28" s="158">
        <f t="shared" si="9"/>
        <v>208103449.35840946</v>
      </c>
      <c r="CA28" s="158">
        <f t="shared" si="9"/>
        <v>201797284.22633639</v>
      </c>
      <c r="CB28" s="158">
        <f t="shared" si="9"/>
        <v>195491119.09426335</v>
      </c>
      <c r="CC28" s="158">
        <f t="shared" si="9"/>
        <v>189184953.9621903</v>
      </c>
      <c r="CD28" s="158">
        <f t="shared" si="9"/>
        <v>182878788.83011726</v>
      </c>
      <c r="CE28" s="158">
        <f t="shared" si="9"/>
        <v>176572623.69804418</v>
      </c>
      <c r="CF28" s="158">
        <f t="shared" si="9"/>
        <v>170266458.56597114</v>
      </c>
      <c r="CG28" s="158">
        <f t="shared" si="9"/>
        <v>163960293.43389809</v>
      </c>
      <c r="CH28" s="158">
        <f t="shared" si="9"/>
        <v>-137945405.28399086</v>
      </c>
      <c r="CI28" s="159"/>
    </row>
    <row r="29" spans="1:87">
      <c r="A29" s="78"/>
      <c r="B29" s="78"/>
      <c r="C29" s="78"/>
      <c r="D29" s="78"/>
      <c r="E29" s="78"/>
      <c r="F29" s="78"/>
      <c r="G29" s="78"/>
      <c r="H29" s="78"/>
      <c r="I29" s="78"/>
      <c r="J29" s="78"/>
      <c r="K29" s="78"/>
      <c r="L29" s="78"/>
      <c r="M29" s="78"/>
      <c r="N29" s="78"/>
      <c r="O29" s="78"/>
      <c r="P29" s="78"/>
      <c r="Q29" s="78"/>
      <c r="R29" s="78"/>
      <c r="S29" s="78"/>
      <c r="T29" s="78"/>
      <c r="U29" s="78"/>
      <c r="V29" s="78"/>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CI29" s="78"/>
    </row>
    <row r="30" spans="1:87">
      <c r="A30" s="78"/>
      <c r="B30" s="78"/>
      <c r="C30" s="78"/>
      <c r="D30" s="78"/>
      <c r="E30" s="78"/>
      <c r="F30" s="78"/>
      <c r="G30" s="78"/>
      <c r="H30" s="78"/>
      <c r="I30" s="78"/>
      <c r="J30" s="78"/>
      <c r="K30" s="78"/>
      <c r="L30" s="78"/>
      <c r="M30" s="78"/>
      <c r="N30" s="78"/>
      <c r="O30" s="78"/>
      <c r="P30" s="78"/>
      <c r="Q30" s="78"/>
      <c r="R30" s="78"/>
      <c r="S30" s="78"/>
      <c r="T30" s="78"/>
      <c r="U30" s="78"/>
      <c r="V30" s="78"/>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CG30" s="373"/>
      <c r="CI30" s="78"/>
    </row>
    <row r="31" spans="1:87">
      <c r="A31" s="78"/>
      <c r="B31" s="78"/>
      <c r="C31" s="78"/>
      <c r="D31" s="78"/>
      <c r="E31" s="78"/>
      <c r="F31" s="78"/>
      <c r="G31" s="78"/>
      <c r="H31" s="78"/>
      <c r="I31" s="78"/>
      <c r="J31" s="78"/>
      <c r="K31" s="78"/>
      <c r="L31" s="78"/>
      <c r="M31" s="78"/>
      <c r="N31" s="78"/>
      <c r="O31" s="78"/>
      <c r="P31" s="78"/>
      <c r="Q31" s="78"/>
      <c r="R31" s="78"/>
      <c r="S31" s="78"/>
      <c r="T31" s="78"/>
      <c r="U31" s="78"/>
      <c r="V31" s="78"/>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CI31" s="78"/>
    </row>
  </sheetData>
  <mergeCells count="14">
    <mergeCell ref="A1:D1"/>
    <mergeCell ref="A14:B14"/>
    <mergeCell ref="A11:B11"/>
    <mergeCell ref="A12:B12"/>
    <mergeCell ref="A13:B13"/>
    <mergeCell ref="A2:B2"/>
    <mergeCell ref="A3:B3"/>
    <mergeCell ref="A5:B5"/>
    <mergeCell ref="A6:B6"/>
    <mergeCell ref="A8:B8"/>
    <mergeCell ref="A10:B10"/>
    <mergeCell ref="A4:B4"/>
    <mergeCell ref="A7:B7"/>
    <mergeCell ref="A9:B9"/>
  </mergeCells>
  <pageMargins left="0.7" right="0.7" top="0.75" bottom="0.75" header="0.3" footer="0.3"/>
  <pageSetup paperSize="9"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
  <sheetViews>
    <sheetView topLeftCell="A13" zoomScale="99" workbookViewId="0">
      <selection activeCell="A9" sqref="A9:C13"/>
    </sheetView>
  </sheetViews>
  <sheetFormatPr baseColWidth="10" defaultRowHeight="15"/>
  <cols>
    <col min="1" max="1" width="27.42578125" customWidth="1"/>
    <col min="2" max="2" width="13.42578125" bestFit="1" customWidth="1"/>
    <col min="3" max="3" width="14.42578125" customWidth="1"/>
    <col min="4" max="4" width="13.42578125" customWidth="1"/>
    <col min="5" max="5" width="17.85546875" bestFit="1" customWidth="1"/>
    <col min="6" max="6" width="14.42578125" customWidth="1"/>
    <col min="7" max="7" width="13.28515625" bestFit="1" customWidth="1"/>
    <col min="8" max="8" width="15.28515625" customWidth="1"/>
    <col min="11" max="11" width="13.140625" bestFit="1" customWidth="1"/>
  </cols>
  <sheetData>
    <row r="1" spans="1:16">
      <c r="B1" s="59"/>
      <c r="C1" s="59"/>
      <c r="E1" s="59"/>
      <c r="F1" s="59"/>
      <c r="G1" s="59"/>
      <c r="P1" s="78" t="s">
        <v>711</v>
      </c>
    </row>
    <row r="2" spans="1:16">
      <c r="A2" s="1090" t="s">
        <v>445</v>
      </c>
      <c r="B2" s="1090"/>
      <c r="C2" s="1090"/>
      <c r="E2" s="60"/>
      <c r="F2" s="60"/>
      <c r="G2" s="60"/>
      <c r="P2" s="78" t="s">
        <v>710</v>
      </c>
    </row>
    <row r="3" spans="1:16" ht="15.75" thickBot="1">
      <c r="A3" s="1091"/>
      <c r="B3" s="1091"/>
      <c r="C3" s="1091"/>
      <c r="E3" s="807" t="s">
        <v>1285</v>
      </c>
      <c r="F3" s="59"/>
      <c r="G3" s="168"/>
      <c r="P3" s="78" t="s">
        <v>727</v>
      </c>
    </row>
    <row r="4" spans="1:16" ht="15.75" thickBot="1">
      <c r="A4" s="856" t="s">
        <v>1281</v>
      </c>
      <c r="B4" s="857" t="s">
        <v>145</v>
      </c>
      <c r="C4" s="858" t="s">
        <v>143</v>
      </c>
      <c r="E4" s="74" t="s">
        <v>711</v>
      </c>
      <c r="P4" s="78" t="s">
        <v>728</v>
      </c>
    </row>
    <row r="5" spans="1:16">
      <c r="A5" s="1097" t="s">
        <v>439</v>
      </c>
      <c r="B5" s="1098"/>
      <c r="C5" s="1099"/>
      <c r="E5" s="74" t="s">
        <v>727</v>
      </c>
    </row>
    <row r="6" spans="1:16" s="78" customFormat="1">
      <c r="A6" s="276" t="s">
        <v>709</v>
      </c>
      <c r="B6" s="304">
        <f>F17*12</f>
        <v>17879400</v>
      </c>
      <c r="C6" s="853">
        <v>2.0999999999999999E-3</v>
      </c>
    </row>
    <row r="7" spans="1:16">
      <c r="A7" s="276" t="s">
        <v>589</v>
      </c>
      <c r="B7" s="304">
        <f>350000*12</f>
        <v>4200000</v>
      </c>
      <c r="C7" s="853">
        <v>2.0999999999999999E-3</v>
      </c>
      <c r="E7" s="1033" t="s">
        <v>724</v>
      </c>
      <c r="F7" s="1033"/>
      <c r="H7" s="1033" t="s">
        <v>742</v>
      </c>
      <c r="I7" s="1033"/>
      <c r="J7" s="1033"/>
      <c r="K7" s="1033"/>
      <c r="L7" s="358"/>
    </row>
    <row r="8" spans="1:16" ht="15.75" thickBot="1">
      <c r="A8" s="276" t="s">
        <v>147</v>
      </c>
      <c r="B8" s="304">
        <f>50000*12</f>
        <v>600000</v>
      </c>
      <c r="C8" s="853">
        <v>2.0999999999999999E-3</v>
      </c>
      <c r="E8" s="339" t="s">
        <v>709</v>
      </c>
      <c r="F8" s="685">
        <f>800*'Repago Cliente'!B2</f>
        <v>722400</v>
      </c>
      <c r="G8" s="767" t="s">
        <v>737</v>
      </c>
      <c r="H8" s="1101" t="s">
        <v>731</v>
      </c>
      <c r="I8" s="1101"/>
      <c r="J8" s="1101"/>
      <c r="K8" s="872">
        <v>10</v>
      </c>
      <c r="L8" s="766" t="s">
        <v>732</v>
      </c>
    </row>
    <row r="9" spans="1:16">
      <c r="A9" s="1092" t="s">
        <v>149</v>
      </c>
      <c r="B9" s="1095"/>
      <c r="C9" s="1096"/>
      <c r="E9" s="344" t="s">
        <v>722</v>
      </c>
      <c r="F9" s="685">
        <f>+F8*10%</f>
        <v>72240</v>
      </c>
      <c r="G9" s="767" t="s">
        <v>737</v>
      </c>
      <c r="H9" s="1033" t="s">
        <v>733</v>
      </c>
      <c r="I9" s="1033"/>
      <c r="J9" s="1033"/>
      <c r="K9" s="626">
        <f>ROUNDUP('Proyeccion ventas'!B62,0)</f>
        <v>47</v>
      </c>
      <c r="L9" s="766" t="s">
        <v>734</v>
      </c>
    </row>
    <row r="10" spans="1:16">
      <c r="A10" s="277" t="s">
        <v>590</v>
      </c>
      <c r="B10" s="305">
        <v>0.05</v>
      </c>
      <c r="C10" s="853">
        <v>2.0999999999999999E-3</v>
      </c>
      <c r="E10" s="344" t="s">
        <v>723</v>
      </c>
      <c r="F10" s="685">
        <f>SUM(F8:F9)</f>
        <v>794640</v>
      </c>
      <c r="G10" s="767" t="s">
        <v>737</v>
      </c>
      <c r="H10" s="1033" t="s">
        <v>735</v>
      </c>
      <c r="I10" s="1033"/>
      <c r="J10" s="1033"/>
      <c r="K10" s="626">
        <f>ROUNDUP('Proyeccion ventas'!B59,0)</f>
        <v>2</v>
      </c>
      <c r="L10" s="766" t="s">
        <v>751</v>
      </c>
    </row>
    <row r="11" spans="1:16" s="78" customFormat="1">
      <c r="A11" s="277" t="s">
        <v>591</v>
      </c>
      <c r="B11" s="305">
        <v>0.02</v>
      </c>
      <c r="C11" s="853">
        <v>2.0999999999999999E-3</v>
      </c>
      <c r="G11" s="767"/>
      <c r="H11" s="1033" t="s">
        <v>736</v>
      </c>
      <c r="I11" s="1033"/>
      <c r="J11" s="1033"/>
      <c r="K11" s="685">
        <f>K9*K8*K10</f>
        <v>940</v>
      </c>
      <c r="L11" s="766" t="s">
        <v>738</v>
      </c>
    </row>
    <row r="12" spans="1:16" s="78" customFormat="1">
      <c r="A12" s="277" t="s">
        <v>592</v>
      </c>
      <c r="B12" s="305">
        <v>0.01</v>
      </c>
      <c r="C12" s="853">
        <v>2.0999999999999999E-3</v>
      </c>
      <c r="E12" s="1100" t="s">
        <v>725</v>
      </c>
      <c r="F12" s="982"/>
      <c r="G12" s="767"/>
      <c r="H12" s="1033" t="s">
        <v>753</v>
      </c>
      <c r="I12" s="1033"/>
      <c r="J12" s="1033"/>
      <c r="K12" s="685">
        <f>K11*12</f>
        <v>11280</v>
      </c>
      <c r="L12" s="766" t="s">
        <v>752</v>
      </c>
    </row>
    <row r="13" spans="1:16" ht="15.75" thickBot="1">
      <c r="A13" s="276" t="s">
        <v>306</v>
      </c>
      <c r="B13" s="305">
        <v>0.02</v>
      </c>
      <c r="C13" s="853">
        <v>2.0999999999999999E-3</v>
      </c>
      <c r="E13" s="339" t="s">
        <v>709</v>
      </c>
      <c r="F13" s="685">
        <f>700*'Repago Cliente'!B2</f>
        <v>632100</v>
      </c>
      <c r="G13" s="767" t="s">
        <v>737</v>
      </c>
      <c r="H13" s="1033" t="s">
        <v>736</v>
      </c>
      <c r="I13" s="1033"/>
      <c r="J13" s="1033"/>
      <c r="K13" s="685">
        <f>K11*'Datos de Ventas'!$C$8</f>
        <v>848820</v>
      </c>
      <c r="L13" s="766" t="s">
        <v>737</v>
      </c>
    </row>
    <row r="14" spans="1:16">
      <c r="A14" s="1092" t="s">
        <v>151</v>
      </c>
      <c r="B14" s="1093"/>
      <c r="C14" s="1094"/>
      <c r="E14" s="344" t="s">
        <v>722</v>
      </c>
      <c r="F14" s="685">
        <f>+F13*10%</f>
        <v>63210</v>
      </c>
      <c r="G14" s="767" t="s">
        <v>737</v>
      </c>
    </row>
    <row r="15" spans="1:16">
      <c r="A15" s="276" t="s">
        <v>152</v>
      </c>
      <c r="B15" s="306">
        <f>350000*12</f>
        <v>4200000</v>
      </c>
      <c r="C15" s="853">
        <v>2.0999999999999999E-3</v>
      </c>
      <c r="E15" s="344" t="s">
        <v>723</v>
      </c>
      <c r="F15" s="685">
        <f>IF(E5="Depósito propio", SUM(F13:F14),0)</f>
        <v>695310</v>
      </c>
      <c r="G15" s="767" t="s">
        <v>737</v>
      </c>
      <c r="H15" s="292"/>
    </row>
    <row r="16" spans="1:16">
      <c r="A16" s="276" t="s">
        <v>153</v>
      </c>
      <c r="B16" s="306">
        <f>270000*12</f>
        <v>3240000</v>
      </c>
      <c r="C16" s="853">
        <v>2.0999999999999999E-3</v>
      </c>
      <c r="E16" s="78"/>
      <c r="F16" s="78"/>
      <c r="G16" s="767"/>
      <c r="H16" s="59"/>
      <c r="I16" s="59"/>
      <c r="J16" s="59"/>
      <c r="K16" s="59"/>
      <c r="L16" s="59"/>
    </row>
    <row r="17" spans="1:15" ht="15.75" thickBot="1">
      <c r="A17" s="278" t="s">
        <v>307</v>
      </c>
      <c r="B17" s="307">
        <f>50000*12</f>
        <v>600000</v>
      </c>
      <c r="C17" s="854">
        <v>2.0999999999999999E-3</v>
      </c>
      <c r="E17" s="344" t="s">
        <v>726</v>
      </c>
      <c r="F17" s="685">
        <f>F10+F15</f>
        <v>1489950</v>
      </c>
      <c r="G17" s="767" t="s">
        <v>737</v>
      </c>
      <c r="H17" s="59"/>
      <c r="I17" s="59"/>
      <c r="J17" s="59"/>
      <c r="K17" s="59"/>
      <c r="L17" s="59"/>
    </row>
    <row r="18" spans="1:15">
      <c r="F18" s="60"/>
      <c r="G18" s="60"/>
      <c r="H18" s="59"/>
      <c r="I18" s="59"/>
      <c r="J18" s="59"/>
      <c r="K18" s="59"/>
      <c r="L18" s="59"/>
      <c r="M18" s="59"/>
      <c r="N18" s="59"/>
      <c r="O18" s="59"/>
    </row>
    <row r="19" spans="1:15">
      <c r="E19" s="78"/>
      <c r="H19" s="59"/>
      <c r="I19" s="59"/>
      <c r="J19" s="59"/>
      <c r="K19" s="59"/>
      <c r="L19" s="59"/>
      <c r="M19" s="59"/>
      <c r="N19" s="59"/>
      <c r="O19" s="59"/>
    </row>
    <row r="20" spans="1:15">
      <c r="A20" s="758"/>
      <c r="B20" s="850" t="s">
        <v>113</v>
      </c>
      <c r="C20" s="850" t="s">
        <v>114</v>
      </c>
      <c r="D20" s="850" t="s">
        <v>115</v>
      </c>
      <c r="E20" s="850" t="s">
        <v>116</v>
      </c>
      <c r="F20" s="850" t="s">
        <v>117</v>
      </c>
      <c r="G20" s="850" t="s">
        <v>118</v>
      </c>
      <c r="H20" s="850" t="s">
        <v>119</v>
      </c>
    </row>
    <row r="21" spans="1:15">
      <c r="A21" s="980" t="s">
        <v>446</v>
      </c>
      <c r="B21" s="980"/>
      <c r="C21" s="980"/>
      <c r="D21" s="980"/>
      <c r="E21" s="980"/>
      <c r="F21" s="980"/>
      <c r="G21" s="980"/>
      <c r="H21" s="980"/>
    </row>
    <row r="22" spans="1:15" s="78" customFormat="1">
      <c r="A22" s="768" t="s">
        <v>709</v>
      </c>
      <c r="B22" s="498">
        <f>IF($E$4="Alquiler Inmueble",$B$6*(1+'Datos de Ventas'!B36),0)</f>
        <v>33613272</v>
      </c>
      <c r="C22" s="498">
        <f>IF($E$4="Alquiler Inmueble",$B$6*(1+'Datos de Ventas'!C36),0)</f>
        <v>50419908.000000007</v>
      </c>
      <c r="D22" s="498">
        <f>IF($E$4="Alquiler Inmueble",$B$6*(1+'Datos de Ventas'!D36),0)</f>
        <v>55461898.800000004</v>
      </c>
      <c r="E22" s="498">
        <f>IF($E$4="Alquiler Inmueble",$B$6*(1+'Datos de Ventas'!E36),0)</f>
        <v>58234993.74000001</v>
      </c>
      <c r="F22" s="498">
        <f>IF($E$4="Alquiler Inmueble",$B$6*(1+'Datos de Ventas'!F36),0)</f>
        <v>61146743.427000009</v>
      </c>
      <c r="G22" s="498">
        <f>IF($E$4="Alquiler Inmueble",$B$6*(1+'Datos de Ventas'!G36),0)</f>
        <v>64204080.598350003</v>
      </c>
      <c r="H22" s="498">
        <f>IF($E$4="Alquiler Inmueble",$B$6*(1+'Datos de Ventas'!H36),0)</f>
        <v>66772243.822283998</v>
      </c>
      <c r="I22" s="71"/>
    </row>
    <row r="23" spans="1:15" s="78" customFormat="1">
      <c r="A23" s="768" t="s">
        <v>788</v>
      </c>
      <c r="B23" s="498"/>
      <c r="C23" s="498">
        <f>'Inversiones y depreciaciones'!$C$21*(1+'Datos de Ventas'!C36)</f>
        <v>24021589.023600005</v>
      </c>
      <c r="D23" s="498"/>
      <c r="E23" s="498">
        <f>'Inversiones y depreciaciones'!$C$21*(1+'Datos de Ventas'!E36)</f>
        <v>27744935.322258003</v>
      </c>
      <c r="F23" s="498"/>
      <c r="G23" s="498">
        <f>'Inversiones y depreciaciones'!$C$21*(1+'Datos de Ventas'!G36)</f>
        <v>30588791.192789447</v>
      </c>
      <c r="H23" s="498"/>
      <c r="I23" s="71"/>
    </row>
    <row r="24" spans="1:15">
      <c r="A24" s="768" t="str">
        <f>A7</f>
        <v>Gs. Mantenimiento y limpieza</v>
      </c>
      <c r="B24" s="498">
        <f>$B$7*(1+'Datos de Ventas'!B36)</f>
        <v>7896000</v>
      </c>
      <c r="C24" s="498">
        <f>$B$7*(1+'Datos de Ventas'!C36)</f>
        <v>11844000.000000002</v>
      </c>
      <c r="D24" s="498">
        <f>$B$7*(1+'Datos de Ventas'!D36)</f>
        <v>13028400.000000002</v>
      </c>
      <c r="E24" s="498">
        <f>$B$7*(1+'Datos de Ventas'!E36)</f>
        <v>13679820.000000002</v>
      </c>
      <c r="F24" s="498">
        <f>$B$7*(1+'Datos de Ventas'!F36)</f>
        <v>14363811.000000002</v>
      </c>
      <c r="G24" s="498">
        <f>$B$7*(1+'Datos de Ventas'!G36)</f>
        <v>15082001.550000001</v>
      </c>
      <c r="H24" s="498">
        <f>$B$7*(1+'Datos de Ventas'!H36)</f>
        <v>15685281.612</v>
      </c>
    </row>
    <row r="25" spans="1:15">
      <c r="A25" s="768" t="str">
        <f>A8</f>
        <v>Art. Limpieza</v>
      </c>
      <c r="B25" s="498">
        <f>$B$8*(1+'Datos de Ventas'!B36)</f>
        <v>1128000</v>
      </c>
      <c r="C25" s="498">
        <f>$B$8*(1+'Datos de Ventas'!C36)</f>
        <v>1692000.0000000002</v>
      </c>
      <c r="D25" s="498">
        <f>$B$8*(1+'Datos de Ventas'!D36)</f>
        <v>1861200.0000000002</v>
      </c>
      <c r="E25" s="498">
        <f>$B$8*(1+'Datos de Ventas'!E36)</f>
        <v>1954260.0000000002</v>
      </c>
      <c r="F25" s="498">
        <f>$B$8*(1+'Datos de Ventas'!F36)</f>
        <v>2051973.0000000002</v>
      </c>
      <c r="G25" s="498">
        <f>$B$8*(1+'Datos de Ventas'!G36)</f>
        <v>2154571.65</v>
      </c>
      <c r="H25" s="498">
        <f>$B$8*(1+'Datos de Ventas'!H36)</f>
        <v>2240754.5159999998</v>
      </c>
    </row>
    <row r="26" spans="1:15">
      <c r="A26" s="860" t="s">
        <v>148</v>
      </c>
      <c r="B26" s="861">
        <f>SUM(B22:B25)</f>
        <v>42637272</v>
      </c>
      <c r="C26" s="861">
        <f t="shared" ref="C26:H26" si="0">SUM(C22:C25)</f>
        <v>87977497.023600012</v>
      </c>
      <c r="D26" s="861">
        <f t="shared" si="0"/>
        <v>70351498.800000012</v>
      </c>
      <c r="E26" s="861">
        <f t="shared" si="0"/>
        <v>101614009.06225801</v>
      </c>
      <c r="F26" s="861">
        <f t="shared" si="0"/>
        <v>77562527.427000016</v>
      </c>
      <c r="G26" s="861">
        <f t="shared" si="0"/>
        <v>112029444.99113946</v>
      </c>
      <c r="H26" s="861">
        <f t="shared" si="0"/>
        <v>84698279.950284004</v>
      </c>
    </row>
    <row r="27" spans="1:15">
      <c r="A27" s="980" t="s">
        <v>149</v>
      </c>
      <c r="B27" s="980"/>
      <c r="C27" s="980"/>
      <c r="D27" s="980"/>
      <c r="E27" s="980"/>
      <c r="F27" s="980"/>
      <c r="G27" s="980"/>
      <c r="H27" s="980"/>
    </row>
    <row r="28" spans="1:15">
      <c r="A28" s="768" t="str">
        <f>A10</f>
        <v>Redes sociales</v>
      </c>
      <c r="B28" s="498">
        <f>$B10*'Ventas y costos directos'!B$7</f>
        <v>690516223.29066312</v>
      </c>
      <c r="C28" s="498">
        <f>$B10*'Ventas y costos directos'!C$7</f>
        <v>1031589009.4135013</v>
      </c>
      <c r="D28" s="498">
        <f>$B10*'Ventas y costos directos'!D$7</f>
        <v>1131432254.2215307</v>
      </c>
      <c r="E28" s="498">
        <f>$B10*'Ventas y costos directos'!E$7</f>
        <v>1187273763.8436477</v>
      </c>
      <c r="F28" s="498">
        <f>$B10*'Ventas y costos directos'!F$7</f>
        <v>1248235225.0063004</v>
      </c>
      <c r="G28" s="498">
        <f>$B10*'Ventas y costos directos'!G$7</f>
        <v>1313993836.4561243</v>
      </c>
      <c r="H28" s="498">
        <f>$B10*'Ventas y costos directos'!H$7</f>
        <v>1371118185.2041903</v>
      </c>
    </row>
    <row r="29" spans="1:15" s="78" customFormat="1">
      <c r="A29" s="768" t="str">
        <f>A11</f>
        <v>Identidad de marca</v>
      </c>
      <c r="B29" s="498">
        <f>$B11*'Ventas y costos directos'!B$7</f>
        <v>276206489.31626523</v>
      </c>
      <c r="C29" s="498">
        <f>$B11*'Ventas y costos directos'!C$7</f>
        <v>412635603.76540047</v>
      </c>
      <c r="D29" s="498">
        <f>$B11*'Ventas y costos directos'!D$7</f>
        <v>452572901.68861222</v>
      </c>
      <c r="E29" s="498">
        <f>$B11*'Ventas y costos directos'!E$7</f>
        <v>474909505.53745902</v>
      </c>
      <c r="F29" s="498">
        <f>$B11*'Ventas y costos directos'!F$7</f>
        <v>499294090.00252014</v>
      </c>
      <c r="G29" s="498">
        <f>$B11*'Ventas y costos directos'!G$7</f>
        <v>525597534.58244967</v>
      </c>
      <c r="H29" s="498">
        <f>$B11*'Ventas y costos directos'!H$7</f>
        <v>548447274.08167601</v>
      </c>
    </row>
    <row r="30" spans="1:15" s="78" customFormat="1">
      <c r="A30" s="768" t="str">
        <f>A12</f>
        <v>Folletería y tarj. Personales</v>
      </c>
      <c r="B30" s="498">
        <f>$B12*'Ventas y costos directos'!B$7</f>
        <v>138103244.65813261</v>
      </c>
      <c r="C30" s="498">
        <f>$B12*'Ventas y costos directos'!C$7</f>
        <v>206317801.88270023</v>
      </c>
      <c r="D30" s="498">
        <f>$B12*'Ventas y costos directos'!D$7</f>
        <v>226286450.84430611</v>
      </c>
      <c r="E30" s="498">
        <f>$B12*'Ventas y costos directos'!E$7</f>
        <v>237454752.76872951</v>
      </c>
      <c r="F30" s="498">
        <f>$B12*'Ventas y costos directos'!F$7</f>
        <v>249647045.00126007</v>
      </c>
      <c r="G30" s="498">
        <f>$B12*'Ventas y costos directos'!G$7</f>
        <v>262798767.29122484</v>
      </c>
      <c r="H30" s="498">
        <f>$B12*'Ventas y costos directos'!H$7</f>
        <v>274223637.040838</v>
      </c>
    </row>
    <row r="31" spans="1:15">
      <c r="A31" s="768" t="str">
        <f>A13</f>
        <v>Publicidad y comunicación</v>
      </c>
      <c r="B31" s="498">
        <f>$B13*'Ventas y costos directos'!B$7</f>
        <v>276206489.31626523</v>
      </c>
      <c r="C31" s="498">
        <f>$B13*'Ventas y costos directos'!C$7</f>
        <v>412635603.76540047</v>
      </c>
      <c r="D31" s="498">
        <f>$B13*'Ventas y costos directos'!D$7</f>
        <v>452572901.68861222</v>
      </c>
      <c r="E31" s="498">
        <f>$B13*'Ventas y costos directos'!E$7</f>
        <v>474909505.53745902</v>
      </c>
      <c r="F31" s="498">
        <f>$B13*'Ventas y costos directos'!F$7</f>
        <v>499294090.00252014</v>
      </c>
      <c r="G31" s="498">
        <f>$B13*'Ventas y costos directos'!G$7</f>
        <v>525597534.58244967</v>
      </c>
      <c r="H31" s="498">
        <f>$B13*'Ventas y costos directos'!H$7</f>
        <v>548447274.08167601</v>
      </c>
    </row>
    <row r="32" spans="1:15">
      <c r="A32" s="860" t="s">
        <v>150</v>
      </c>
      <c r="B32" s="861">
        <f>SUM(B28:B31)</f>
        <v>1381032446.581326</v>
      </c>
      <c r="C32" s="861">
        <f t="shared" ref="C32:H32" si="1">SUM(C28:C31)</f>
        <v>2063178018.8270023</v>
      </c>
      <c r="D32" s="861">
        <f t="shared" si="1"/>
        <v>2262864508.4430609</v>
      </c>
      <c r="E32" s="861">
        <f t="shared" si="1"/>
        <v>2374547527.6872954</v>
      </c>
      <c r="F32" s="861">
        <f t="shared" si="1"/>
        <v>2496470450.0126009</v>
      </c>
      <c r="G32" s="861">
        <f t="shared" si="1"/>
        <v>2627987672.9122486</v>
      </c>
      <c r="H32" s="861">
        <f t="shared" si="1"/>
        <v>2742236370.40838</v>
      </c>
    </row>
    <row r="33" spans="1:8">
      <c r="A33" s="980" t="s">
        <v>151</v>
      </c>
      <c r="B33" s="980"/>
      <c r="C33" s="980"/>
      <c r="D33" s="980"/>
      <c r="E33" s="980"/>
      <c r="F33" s="980"/>
      <c r="G33" s="980"/>
      <c r="H33" s="980"/>
    </row>
    <row r="34" spans="1:8">
      <c r="A34" s="768" t="str">
        <f>A15</f>
        <v>Papelería y útiles</v>
      </c>
      <c r="B34" s="498">
        <f>$B15*(1+'Datos de Ventas'!B$36)</f>
        <v>7896000</v>
      </c>
      <c r="C34" s="498">
        <f>$B15*(1+'Datos de Ventas'!C$36)</f>
        <v>11844000.000000002</v>
      </c>
      <c r="D34" s="498">
        <f>$B15*(1+'Datos de Ventas'!D$36)</f>
        <v>13028400.000000002</v>
      </c>
      <c r="E34" s="498">
        <f>$B15*(1+'Datos de Ventas'!E$36)</f>
        <v>13679820.000000002</v>
      </c>
      <c r="F34" s="498">
        <f>$B15*(1+'Datos de Ventas'!F$36)</f>
        <v>14363811.000000002</v>
      </c>
      <c r="G34" s="498">
        <f>$B15*(1+'Datos de Ventas'!G$36)</f>
        <v>15082001.550000001</v>
      </c>
      <c r="H34" s="498">
        <f>$B15*(1+'Datos de Ventas'!H$36)</f>
        <v>15685281.612</v>
      </c>
    </row>
    <row r="35" spans="1:8">
      <c r="A35" s="768" t="str">
        <f>A16</f>
        <v>Seguros y ART</v>
      </c>
      <c r="B35" s="498">
        <f>$B16*(1+'Datos de Ventas'!B$36)</f>
        <v>6091200</v>
      </c>
      <c r="C35" s="498">
        <f>$B16*(1+'Datos de Ventas'!C$36)</f>
        <v>9136800</v>
      </c>
      <c r="D35" s="498">
        <f>$B16*(1+'Datos de Ventas'!D$36)</f>
        <v>10050480.000000002</v>
      </c>
      <c r="E35" s="498">
        <f>$B16*(1+'Datos de Ventas'!E$36)</f>
        <v>10553004.000000002</v>
      </c>
      <c r="F35" s="498">
        <f>$B16*(1+'Datos de Ventas'!F$36)</f>
        <v>11080654.200000001</v>
      </c>
      <c r="G35" s="498">
        <f>$B16*(1+'Datos de Ventas'!G$36)</f>
        <v>11634686.91</v>
      </c>
      <c r="H35" s="498">
        <f>$B16*(1+'Datos de Ventas'!H$36)</f>
        <v>12100074.386399999</v>
      </c>
    </row>
    <row r="36" spans="1:8">
      <c r="A36" s="768" t="str">
        <f>A17</f>
        <v>Telefonía e internet</v>
      </c>
      <c r="B36" s="498">
        <f>$B17*(1+'Datos de Ventas'!B$36)</f>
        <v>1128000</v>
      </c>
      <c r="C36" s="498">
        <f>$B17*(1+'Datos de Ventas'!C$36)</f>
        <v>1692000.0000000002</v>
      </c>
      <c r="D36" s="498">
        <f>$B17*(1+'Datos de Ventas'!D$36)</f>
        <v>1861200.0000000002</v>
      </c>
      <c r="E36" s="498">
        <f>$B17*(1+'Datos de Ventas'!E$36)</f>
        <v>1954260.0000000002</v>
      </c>
      <c r="F36" s="498">
        <f>$B17*(1+'Datos de Ventas'!F$36)</f>
        <v>2051973.0000000002</v>
      </c>
      <c r="G36" s="498">
        <f>$B17*(1+'Datos de Ventas'!G$36)</f>
        <v>2154571.65</v>
      </c>
      <c r="H36" s="498">
        <f>$B17*(1+'Datos de Ventas'!H$36)</f>
        <v>2240754.5159999998</v>
      </c>
    </row>
    <row r="37" spans="1:8">
      <c r="A37" s="860" t="s">
        <v>154</v>
      </c>
      <c r="B37" s="861">
        <f>SUM(B34:B36)</f>
        <v>15115200</v>
      </c>
      <c r="C37" s="861">
        <f t="shared" ref="C37:H37" si="2">SUM(C34:C36)</f>
        <v>22672800</v>
      </c>
      <c r="D37" s="861">
        <f t="shared" si="2"/>
        <v>24940080.000000004</v>
      </c>
      <c r="E37" s="861">
        <f t="shared" si="2"/>
        <v>26187084.000000004</v>
      </c>
      <c r="F37" s="861">
        <f t="shared" si="2"/>
        <v>27496438.200000003</v>
      </c>
      <c r="G37" s="861">
        <f t="shared" si="2"/>
        <v>28871260.109999999</v>
      </c>
      <c r="H37" s="861">
        <f t="shared" si="2"/>
        <v>30026110.514399998</v>
      </c>
    </row>
    <row r="38" spans="1:8">
      <c r="A38" s="768"/>
      <c r="B38" s="768"/>
      <c r="C38" s="768"/>
      <c r="D38" s="768"/>
      <c r="E38" s="768"/>
      <c r="F38" s="768"/>
      <c r="G38" s="768"/>
      <c r="H38" s="768"/>
    </row>
    <row r="39" spans="1:8">
      <c r="A39" s="862" t="s">
        <v>155</v>
      </c>
      <c r="B39" s="863">
        <f t="shared" ref="B39:H39" si="3">SUM(B32+B37+B26)</f>
        <v>1438784918.581326</v>
      </c>
      <c r="C39" s="863">
        <f t="shared" si="3"/>
        <v>2173828315.8506021</v>
      </c>
      <c r="D39" s="863">
        <f t="shared" si="3"/>
        <v>2358156087.2430611</v>
      </c>
      <c r="E39" s="863">
        <f t="shared" si="3"/>
        <v>2502348620.7495537</v>
      </c>
      <c r="F39" s="863">
        <f t="shared" si="3"/>
        <v>2601529415.6396008</v>
      </c>
      <c r="G39" s="863">
        <f t="shared" si="3"/>
        <v>2768888378.0133882</v>
      </c>
      <c r="H39" s="863">
        <f t="shared" si="3"/>
        <v>2856960760.873064</v>
      </c>
    </row>
  </sheetData>
  <mergeCells count="17">
    <mergeCell ref="A21:H21"/>
    <mergeCell ref="A27:H27"/>
    <mergeCell ref="A2:C2"/>
    <mergeCell ref="A3:C3"/>
    <mergeCell ref="A33:H33"/>
    <mergeCell ref="A14:C14"/>
    <mergeCell ref="A9:C9"/>
    <mergeCell ref="A5:C5"/>
    <mergeCell ref="E7:F7"/>
    <mergeCell ref="E12:F12"/>
    <mergeCell ref="H13:J13"/>
    <mergeCell ref="H8:J8"/>
    <mergeCell ref="H9:J9"/>
    <mergeCell ref="H12:J12"/>
    <mergeCell ref="H10:J10"/>
    <mergeCell ref="H7:K7"/>
    <mergeCell ref="H11:J11"/>
  </mergeCells>
  <dataValidations count="2">
    <dataValidation type="list" allowBlank="1" showInputMessage="1" showErrorMessage="1" sqref="E4">
      <formula1>$P$1:$P$2</formula1>
    </dataValidation>
    <dataValidation type="list" allowBlank="1" showInputMessage="1" showErrorMessage="1" sqref="E5">
      <formula1>$P$3:$P$4</formula1>
    </dataValidation>
  </dataValidations>
  <pageMargins left="0.7" right="0.7" top="0.75" bottom="0.75" header="0.3" footer="0.3"/>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7"/>
  <sheetViews>
    <sheetView zoomScale="101" workbookViewId="0">
      <selection activeCell="E37" sqref="E37"/>
    </sheetView>
  </sheetViews>
  <sheetFormatPr baseColWidth="10" defaultRowHeight="15"/>
  <cols>
    <col min="1" max="1" width="44.42578125" customWidth="1"/>
    <col min="2" max="8" width="12.7109375" bestFit="1" customWidth="1"/>
    <col min="9" max="9" width="12.7109375" customWidth="1"/>
    <col min="11" max="11" width="15.42578125" bestFit="1" customWidth="1"/>
  </cols>
  <sheetData>
    <row r="2" spans="1:10">
      <c r="A2" s="495" t="s">
        <v>156</v>
      </c>
      <c r="B2" s="826">
        <v>0.3</v>
      </c>
      <c r="C2" s="1103"/>
      <c r="D2" s="990"/>
      <c r="E2" s="990"/>
      <c r="F2" s="990"/>
      <c r="G2" s="990"/>
      <c r="H2" s="990"/>
      <c r="I2" s="990"/>
      <c r="J2" s="61"/>
    </row>
    <row r="3" spans="1:10">
      <c r="A3" s="1102"/>
      <c r="B3" s="1102"/>
      <c r="C3" s="1102"/>
      <c r="D3" s="1102"/>
      <c r="E3" s="1102"/>
      <c r="F3" s="1102"/>
      <c r="G3" s="1102"/>
      <c r="H3" s="1102"/>
      <c r="I3" s="1102"/>
      <c r="J3" s="61"/>
    </row>
    <row r="4" spans="1:10">
      <c r="A4" s="448" t="s">
        <v>157</v>
      </c>
      <c r="B4" s="359" t="s">
        <v>158</v>
      </c>
      <c r="C4" s="359" t="s">
        <v>113</v>
      </c>
      <c r="D4" s="359" t="s">
        <v>114</v>
      </c>
      <c r="E4" s="359" t="s">
        <v>115</v>
      </c>
      <c r="F4" s="359" t="s">
        <v>116</v>
      </c>
      <c r="G4" s="359" t="s">
        <v>117</v>
      </c>
      <c r="H4" s="359" t="s">
        <v>118</v>
      </c>
      <c r="I4" s="359" t="s">
        <v>119</v>
      </c>
      <c r="J4" s="61"/>
    </row>
    <row r="5" spans="1:10">
      <c r="A5" s="449" t="s">
        <v>159</v>
      </c>
      <c r="B5" s="360">
        <f>$B$2*D5</f>
        <v>1.5</v>
      </c>
      <c r="C5" s="360">
        <f>D5-B5</f>
        <v>3.5</v>
      </c>
      <c r="D5" s="360">
        <v>5</v>
      </c>
      <c r="E5" s="360">
        <f>D5</f>
        <v>5</v>
      </c>
      <c r="F5" s="360">
        <f t="shared" ref="E5:I6" si="0">E5</f>
        <v>5</v>
      </c>
      <c r="G5" s="360">
        <f t="shared" si="0"/>
        <v>5</v>
      </c>
      <c r="H5" s="360">
        <f t="shared" si="0"/>
        <v>5</v>
      </c>
      <c r="I5" s="360">
        <f t="shared" si="0"/>
        <v>5</v>
      </c>
      <c r="J5" s="62" t="s">
        <v>160</v>
      </c>
    </row>
    <row r="6" spans="1:10">
      <c r="A6" s="449" t="s">
        <v>161</v>
      </c>
      <c r="B6" s="360">
        <f>$B$2*D6</f>
        <v>4.5</v>
      </c>
      <c r="C6" s="360">
        <f t="shared" ref="C6:C10" si="1">D6-B6</f>
        <v>10.5</v>
      </c>
      <c r="D6" s="360">
        <v>15</v>
      </c>
      <c r="E6" s="360">
        <f t="shared" si="0"/>
        <v>15</v>
      </c>
      <c r="F6" s="360">
        <f t="shared" si="0"/>
        <v>15</v>
      </c>
      <c r="G6" s="360">
        <f t="shared" si="0"/>
        <v>15</v>
      </c>
      <c r="H6" s="360">
        <f t="shared" si="0"/>
        <v>15</v>
      </c>
      <c r="I6" s="360">
        <f t="shared" si="0"/>
        <v>15</v>
      </c>
      <c r="J6" s="62" t="s">
        <v>162</v>
      </c>
    </row>
    <row r="7" spans="1:10">
      <c r="A7" s="449" t="s">
        <v>163</v>
      </c>
      <c r="B7" s="360">
        <f>$B$2*D7</f>
        <v>0</v>
      </c>
      <c r="C7" s="360">
        <f t="shared" si="1"/>
        <v>0</v>
      </c>
      <c r="D7" s="360">
        <v>0</v>
      </c>
      <c r="E7" s="360">
        <v>0</v>
      </c>
      <c r="F7" s="360">
        <v>0</v>
      </c>
      <c r="G7" s="360">
        <v>0</v>
      </c>
      <c r="H7" s="360">
        <v>0</v>
      </c>
      <c r="I7" s="360">
        <v>0</v>
      </c>
      <c r="J7" s="62" t="s">
        <v>164</v>
      </c>
    </row>
    <row r="8" spans="1:10">
      <c r="A8" s="449" t="s">
        <v>655</v>
      </c>
      <c r="B8" s="360">
        <f>$B$2*'Proyeccion ventas'!L60</f>
        <v>5.0388802488335918</v>
      </c>
      <c r="C8" s="360">
        <f>'Proyeccion ventas'!L60-B8</f>
        <v>11.75738724727838</v>
      </c>
      <c r="D8" s="360">
        <f>'Proyeccion ventas'!M60</f>
        <v>18.554386928994195</v>
      </c>
      <c r="E8" s="360">
        <f>'Proyeccion ventas'!N60</f>
        <v>18.610501983197803</v>
      </c>
      <c r="F8" s="360">
        <f>'Proyeccion ventas'!O60</f>
        <v>18.622313122883448</v>
      </c>
      <c r="G8" s="360">
        <f>'Proyeccion ventas'!P60</f>
        <v>18.597713137572306</v>
      </c>
      <c r="H8" s="360">
        <f>'Proyeccion ventas'!Q60</f>
        <v>18.548831057953052</v>
      </c>
      <c r="I8" s="360">
        <f>'Proyeccion ventas'!R60</f>
        <v>18.485115577263262</v>
      </c>
      <c r="J8" s="62" t="s">
        <v>164</v>
      </c>
    </row>
    <row r="9" spans="1:10" s="78" customFormat="1">
      <c r="A9" s="449" t="s">
        <v>656</v>
      </c>
      <c r="B9" s="360">
        <f>$B$2*D9</f>
        <v>27</v>
      </c>
      <c r="C9" s="360">
        <f t="shared" si="1"/>
        <v>63</v>
      </c>
      <c r="D9" s="360">
        <v>90</v>
      </c>
      <c r="E9" s="360">
        <f>D9</f>
        <v>90</v>
      </c>
      <c r="F9" s="360">
        <f t="shared" ref="F9:I10" si="2">E9</f>
        <v>90</v>
      </c>
      <c r="G9" s="360">
        <f t="shared" si="2"/>
        <v>90</v>
      </c>
      <c r="H9" s="360">
        <f t="shared" si="2"/>
        <v>90</v>
      </c>
      <c r="I9" s="360">
        <f t="shared" si="2"/>
        <v>90</v>
      </c>
      <c r="J9" s="62" t="s">
        <v>164</v>
      </c>
    </row>
    <row r="10" spans="1:10">
      <c r="A10" s="449" t="s">
        <v>1280</v>
      </c>
      <c r="B10" s="360">
        <f>$B$2*D10</f>
        <v>9</v>
      </c>
      <c r="C10" s="360">
        <f t="shared" si="1"/>
        <v>21</v>
      </c>
      <c r="D10" s="360">
        <v>30</v>
      </c>
      <c r="E10" s="360">
        <v>30</v>
      </c>
      <c r="F10" s="360">
        <f t="shared" si="2"/>
        <v>30</v>
      </c>
      <c r="G10" s="360">
        <f t="shared" si="2"/>
        <v>30</v>
      </c>
      <c r="H10" s="360">
        <f t="shared" si="2"/>
        <v>30</v>
      </c>
      <c r="I10" s="360">
        <f t="shared" si="2"/>
        <v>30</v>
      </c>
      <c r="J10" s="62" t="s">
        <v>164</v>
      </c>
    </row>
    <row r="11" spans="1:10">
      <c r="A11" s="449" t="s">
        <v>657</v>
      </c>
      <c r="B11" s="360">
        <f>$B$2*'Proyeccion ventas'!L62</f>
        <v>14.1</v>
      </c>
      <c r="C11" s="360">
        <f>'Proyeccion ventas'!L62-B11</f>
        <v>32.9</v>
      </c>
      <c r="D11" s="360">
        <f>'Proyeccion ventas'!M62</f>
        <v>49</v>
      </c>
      <c r="E11" s="360">
        <f>'Proyeccion ventas'!N62</f>
        <v>49</v>
      </c>
      <c r="F11" s="360">
        <f>'Proyeccion ventas'!O62</f>
        <v>49</v>
      </c>
      <c r="G11" s="360">
        <f>'Proyeccion ventas'!P62</f>
        <v>49</v>
      </c>
      <c r="H11" s="360">
        <f>'Proyeccion ventas'!Q62</f>
        <v>49</v>
      </c>
      <c r="I11" s="360">
        <f>'Proyeccion ventas'!R62</f>
        <v>49</v>
      </c>
      <c r="J11" s="62" t="s">
        <v>164</v>
      </c>
    </row>
    <row r="12" spans="1:10" s="78" customFormat="1">
      <c r="A12" s="449" t="s">
        <v>658</v>
      </c>
      <c r="B12" s="360">
        <f>B9</f>
        <v>27</v>
      </c>
      <c r="C12" s="360">
        <f>C9</f>
        <v>63</v>
      </c>
      <c r="D12" s="360">
        <f>D9</f>
        <v>90</v>
      </c>
      <c r="E12" s="360">
        <f>D12</f>
        <v>90</v>
      </c>
      <c r="F12" s="360">
        <f t="shared" ref="F12:H12" si="3">E12</f>
        <v>90</v>
      </c>
      <c r="G12" s="360">
        <f t="shared" si="3"/>
        <v>90</v>
      </c>
      <c r="H12" s="360">
        <f t="shared" si="3"/>
        <v>90</v>
      </c>
      <c r="I12" s="360">
        <f>H12</f>
        <v>90</v>
      </c>
      <c r="J12" s="62" t="s">
        <v>164</v>
      </c>
    </row>
    <row r="13" spans="1:10">
      <c r="A13" s="448" t="s">
        <v>165</v>
      </c>
      <c r="B13" s="359" t="s">
        <v>158</v>
      </c>
      <c r="C13" s="359" t="s">
        <v>113</v>
      </c>
      <c r="D13" s="359" t="s">
        <v>114</v>
      </c>
      <c r="E13" s="359" t="s">
        <v>115</v>
      </c>
      <c r="F13" s="359" t="s">
        <v>116</v>
      </c>
      <c r="G13" s="359" t="s">
        <v>117</v>
      </c>
      <c r="H13" s="359" t="s">
        <v>118</v>
      </c>
      <c r="I13" s="359" t="s">
        <v>119</v>
      </c>
      <c r="J13" s="63"/>
    </row>
    <row r="14" spans="1:10">
      <c r="A14" s="449" t="s">
        <v>166</v>
      </c>
      <c r="B14" s="360">
        <f>$B$2*D14</f>
        <v>9</v>
      </c>
      <c r="C14" s="360">
        <f>D14-B14</f>
        <v>21</v>
      </c>
      <c r="D14" s="360">
        <v>30</v>
      </c>
      <c r="E14" s="360">
        <f>D14</f>
        <v>30</v>
      </c>
      <c r="F14" s="360">
        <f>E14</f>
        <v>30</v>
      </c>
      <c r="G14" s="360">
        <f>F14</f>
        <v>30</v>
      </c>
      <c r="H14" s="360">
        <f>G14</f>
        <v>30</v>
      </c>
      <c r="I14" s="360">
        <f>H14</f>
        <v>30</v>
      </c>
      <c r="J14" s="62" t="s">
        <v>164</v>
      </c>
    </row>
    <row r="15" spans="1:10">
      <c r="A15" s="449" t="s">
        <v>593</v>
      </c>
      <c r="B15" s="360">
        <f>$B$2*D15</f>
        <v>18</v>
      </c>
      <c r="C15" s="360">
        <f>D15-B15</f>
        <v>42</v>
      </c>
      <c r="D15" s="360">
        <v>60</v>
      </c>
      <c r="E15" s="360">
        <f t="shared" ref="E15:I18" si="4">D15</f>
        <v>60</v>
      </c>
      <c r="F15" s="360">
        <f t="shared" si="4"/>
        <v>60</v>
      </c>
      <c r="G15" s="360">
        <f t="shared" si="4"/>
        <v>60</v>
      </c>
      <c r="H15" s="360">
        <f t="shared" si="4"/>
        <v>60</v>
      </c>
      <c r="I15" s="360">
        <f t="shared" si="4"/>
        <v>60</v>
      </c>
      <c r="J15" s="62" t="s">
        <v>164</v>
      </c>
    </row>
    <row r="16" spans="1:10">
      <c r="A16" s="449" t="s">
        <v>167</v>
      </c>
      <c r="B16" s="360">
        <f>$B$2*D16</f>
        <v>9</v>
      </c>
      <c r="C16" s="360">
        <f>D16-B16</f>
        <v>21</v>
      </c>
      <c r="D16" s="360">
        <v>30</v>
      </c>
      <c r="E16" s="360">
        <f t="shared" si="4"/>
        <v>30</v>
      </c>
      <c r="F16" s="360">
        <f t="shared" si="4"/>
        <v>30</v>
      </c>
      <c r="G16" s="360">
        <f t="shared" si="4"/>
        <v>30</v>
      </c>
      <c r="H16" s="360">
        <f t="shared" si="4"/>
        <v>30</v>
      </c>
      <c r="I16" s="360">
        <f t="shared" si="4"/>
        <v>30</v>
      </c>
      <c r="J16" s="62" t="s">
        <v>164</v>
      </c>
    </row>
    <row r="17" spans="1:11">
      <c r="A17" s="449" t="s">
        <v>168</v>
      </c>
      <c r="B17" s="360">
        <f>$B$2*D17</f>
        <v>6</v>
      </c>
      <c r="C17" s="360">
        <f>D17-B17</f>
        <v>14</v>
      </c>
      <c r="D17" s="360">
        <v>20</v>
      </c>
      <c r="E17" s="360">
        <f>D17</f>
        <v>20</v>
      </c>
      <c r="F17" s="360">
        <f t="shared" si="4"/>
        <v>20</v>
      </c>
      <c r="G17" s="360">
        <f t="shared" si="4"/>
        <v>20</v>
      </c>
      <c r="H17" s="360">
        <f t="shared" si="4"/>
        <v>20</v>
      </c>
      <c r="I17" s="360">
        <f t="shared" si="4"/>
        <v>20</v>
      </c>
      <c r="J17" s="62" t="s">
        <v>164</v>
      </c>
    </row>
    <row r="18" spans="1:11">
      <c r="A18" s="449" t="s">
        <v>169</v>
      </c>
      <c r="B18" s="360">
        <f>$B$2*D18</f>
        <v>4.5</v>
      </c>
      <c r="C18" s="360">
        <f>D18-B18</f>
        <v>10.5</v>
      </c>
      <c r="D18" s="360">
        <v>15</v>
      </c>
      <c r="E18" s="360">
        <f>D18</f>
        <v>15</v>
      </c>
      <c r="F18" s="360">
        <f t="shared" si="4"/>
        <v>15</v>
      </c>
      <c r="G18" s="360">
        <f t="shared" si="4"/>
        <v>15</v>
      </c>
      <c r="H18" s="360">
        <f t="shared" si="4"/>
        <v>15</v>
      </c>
      <c r="I18" s="360">
        <f t="shared" si="4"/>
        <v>15</v>
      </c>
      <c r="J18" s="62" t="s">
        <v>160</v>
      </c>
    </row>
    <row r="20" spans="1:11">
      <c r="A20" s="61" t="s">
        <v>170</v>
      </c>
      <c r="B20" s="61"/>
      <c r="C20" s="61"/>
      <c r="D20" s="61"/>
      <c r="E20" s="61"/>
      <c r="F20" s="61"/>
      <c r="G20" s="61"/>
      <c r="H20" s="61"/>
      <c r="I20" s="61"/>
      <c r="J20" s="61"/>
    </row>
    <row r="21" spans="1:11">
      <c r="A21" s="61"/>
      <c r="B21" s="61"/>
      <c r="C21" s="61"/>
      <c r="D21" s="61"/>
      <c r="E21" s="61"/>
      <c r="F21" s="61"/>
      <c r="G21" s="61"/>
      <c r="H21" s="61"/>
      <c r="I21" s="61"/>
      <c r="J21" s="61"/>
    </row>
    <row r="22" spans="1:11">
      <c r="A22" s="450" t="s">
        <v>157</v>
      </c>
      <c r="B22" s="359" t="s">
        <v>158</v>
      </c>
      <c r="C22" s="359" t="s">
        <v>113</v>
      </c>
      <c r="D22" s="359" t="s">
        <v>114</v>
      </c>
      <c r="E22" s="359" t="s">
        <v>115</v>
      </c>
      <c r="F22" s="359" t="s">
        <v>116</v>
      </c>
      <c r="G22" s="359" t="s">
        <v>117</v>
      </c>
      <c r="H22" s="359" t="s">
        <v>118</v>
      </c>
      <c r="I22" s="359" t="s">
        <v>119</v>
      </c>
      <c r="J22" s="61"/>
    </row>
    <row r="23" spans="1:11">
      <c r="A23" s="449" t="str">
        <f>A5</f>
        <v>Disponibilidades mínimas caja y Bancos</v>
      </c>
      <c r="B23" s="2">
        <f>B5*'Ventas y costos directos'!B6/'Datos de Ventas'!$C$5</f>
        <v>16583703.936841985</v>
      </c>
      <c r="C23" s="2">
        <f>C5*'Ventas y costos directos'!B6/'Datos de Ventas'!$C$5</f>
        <v>38695309.185964629</v>
      </c>
      <c r="D23" s="2">
        <f>D5*'Ventas y costos directos'!C6/'Datos de Ventas'!$C$5</f>
        <v>82628264.69822602</v>
      </c>
      <c r="E23" s="2">
        <f>E5*'Ventas y costos directos'!D6/'Datos de Ventas'!$C$5</f>
        <v>90661148.307133228</v>
      </c>
      <c r="F23" s="2">
        <f>F5*'Ventas y costos directos'!E6/'Datos de Ventas'!$C$5</f>
        <v>95143572.609076411</v>
      </c>
      <c r="G23" s="2">
        <f>G5*'Ventas y costos directos'!F6/'Datos de Ventas'!$C$5</f>
        <v>100011557.81088461</v>
      </c>
      <c r="H23" s="2">
        <f>H5*'Ventas y costos directos'!G6/'Datos de Ventas'!$C$5</f>
        <v>105244241.89066729</v>
      </c>
      <c r="I23" s="2">
        <f>I5*'Ventas y costos directos'!H6/'Datos de Ventas'!$C$5</f>
        <v>109770569.15177898</v>
      </c>
      <c r="J23" s="61"/>
    </row>
    <row r="24" spans="1:11">
      <c r="A24" s="449" t="str">
        <f>A6</f>
        <v>Crédito a Compradores Mercado Interno</v>
      </c>
      <c r="B24" s="2">
        <f>B6*'Ventas y costos directos'!B24/'Datos de Ventas'!$C$5</f>
        <v>181056528.4470602</v>
      </c>
      <c r="C24" s="2">
        <f>C6*'Ventas y costos directos'!B24/'Datos de Ventas'!$C$5</f>
        <v>422465233.04314047</v>
      </c>
      <c r="D24" s="2">
        <f>D6*'Ventas y costos directos'!C24/'Datos de Ventas'!$C$5</f>
        <v>901729418.905092</v>
      </c>
      <c r="E24" s="2">
        <f>E6*'Ventas y costos directos'!D24/'Datos de Ventas'!$C$5</f>
        <v>988851483.66849244</v>
      </c>
      <c r="F24" s="2">
        <f>F6*'Ventas y costos directos'!E24/'Datos de Ventas'!$C$5</f>
        <v>1037746233.4874254</v>
      </c>
      <c r="G24" s="2">
        <f>G6*'Ventas y costos directos'!F24/'Datos de Ventas'!$C$5</f>
        <v>1090740162.314163</v>
      </c>
      <c r="H24" s="2">
        <f>H6*'Ventas y costos directos'!G24/'Datos de Ventas'!$C$5</f>
        <v>1147626871.7972183</v>
      </c>
      <c r="I24" s="2">
        <f>I6*'Ventas y costos directos'!H24/'Datos de Ventas'!$C$5</f>
        <v>1196752896.700372</v>
      </c>
      <c r="J24" s="61"/>
    </row>
    <row r="25" spans="1:11">
      <c r="A25" s="449" t="str">
        <f>A7</f>
        <v>Anticipo a Proveedores Nacionales</v>
      </c>
      <c r="B25" s="2">
        <f>B7*'Ventas y costos directos'!B24/'Datos de Ventas'!$C$5</f>
        <v>0</v>
      </c>
      <c r="C25" s="2">
        <f>C7*'Ventas y costos directos'!B24/'Datos de Ventas'!$C$5</f>
        <v>0</v>
      </c>
      <c r="D25" s="2">
        <f>D7*'Ventas y costos directos'!C24/'Datos de Ventas'!$C$5</f>
        <v>0</v>
      </c>
      <c r="E25" s="2">
        <f>E7*'Ventas y costos directos'!D24/'Datos de Ventas'!$C$5</f>
        <v>0</v>
      </c>
      <c r="F25" s="2">
        <f>F7*'Ventas y costos directos'!E24/'Datos de Ventas'!$C$5</f>
        <v>0</v>
      </c>
      <c r="G25" s="2">
        <f>G7*'Ventas y costos directos'!F24/'Datos de Ventas'!$C$5</f>
        <v>0</v>
      </c>
      <c r="H25" s="2">
        <f>H7*'Ventas y costos directos'!G24/'Datos de Ventas'!$C$5</f>
        <v>0</v>
      </c>
      <c r="I25" s="2">
        <f>I7*'Ventas y costos directos'!H24/'Datos de Ventas'!$C$5</f>
        <v>0</v>
      </c>
      <c r="J25" s="76"/>
      <c r="K25" s="77"/>
    </row>
    <row r="26" spans="1:11">
      <c r="A26" s="449" t="str">
        <f>A8</f>
        <v>Stock Paneles en movimiento</v>
      </c>
      <c r="B26" s="2">
        <f>B8*('Ventas y costos directos'!B15/'Datos de Ventas'!$C$5)</f>
        <v>129374248.90722087</v>
      </c>
      <c r="C26" s="2">
        <f>C8*('Ventas y costos directos'!B15/'Datos de Ventas'!$C$5)</f>
        <v>301873247.45018202</v>
      </c>
      <c r="D26" s="2">
        <f>D8*('Ventas y costos directos'!C15/'Datos de Ventas'!$C$5)</f>
        <v>711602064.38730574</v>
      </c>
      <c r="E26" s="2">
        <f>E8*('Ventas y costos directos'!D15/'Datos de Ventas'!$C$5)</f>
        <v>782762270.8260361</v>
      </c>
      <c r="F26" s="2">
        <f>F8*('Ventas y costos directos'!E15/'Datos de Ventas'!$C$5)</f>
        <v>821900384.36733818</v>
      </c>
      <c r="G26" s="2">
        <f>G8*('Ventas y costos directos'!F15/'Datos de Ventas'!$C$5)</f>
        <v>862995403.58570492</v>
      </c>
      <c r="H26" s="2">
        <f>H8*('Ventas y costos directos'!G15/'Datos de Ventas'!$C$5)</f>
        <v>906145173.76499021</v>
      </c>
      <c r="I26" s="2">
        <f>I8*('Ventas y costos directos'!H15/'Datos de Ventas'!$C$5)</f>
        <v>942390980.71558964</v>
      </c>
      <c r="J26" s="76"/>
      <c r="K26" s="77"/>
    </row>
    <row r="27" spans="1:11" s="78" customFormat="1">
      <c r="A27" s="449" t="s">
        <v>656</v>
      </c>
      <c r="B27" s="2">
        <f>B9*('Ventas y costos directos'!B16/'Datos de Ventas'!$C$5)</f>
        <v>194029336.06105122</v>
      </c>
      <c r="C27" s="2">
        <f>C9*('Ventas y costos directos'!B16/'Datos de Ventas'!$C$5)</f>
        <v>452735117.47578621</v>
      </c>
      <c r="D27" s="2">
        <f>D9*('Ventas y costos directos'!C16/'Datos de Ventas'!$C$5)</f>
        <v>966750696.96924448</v>
      </c>
      <c r="E27" s="2">
        <f>E9*('Ventas y costos directos'!D16/'Datos de Ventas'!$C$5)</f>
        <v>1060735435.1934589</v>
      </c>
      <c r="F27" s="2">
        <f>F9*('Ventas y costos directos'!E16/'Datos de Ventas'!$C$5)</f>
        <v>1113179799.5261939</v>
      </c>
      <c r="G27" s="2">
        <f>G9*('Ventas y costos directos'!F16/'Datos de Ventas'!$C$5)</f>
        <v>1170135226.3873501</v>
      </c>
      <c r="H27" s="2">
        <f>H9*('Ventas y costos directos'!G16/'Datos de Ventas'!$C$5)</f>
        <v>1231357630.1208074</v>
      </c>
      <c r="I27" s="2">
        <f>I9*('Ventas y costos directos'!H16/'Datos de Ventas'!$C$5)</f>
        <v>1284315659.0758142</v>
      </c>
      <c r="J27" s="76"/>
      <c r="K27" s="376"/>
    </row>
    <row r="28" spans="1:11" s="78" customFormat="1">
      <c r="A28" s="449" t="str">
        <f>A11</f>
        <v>Stock Paneles Importados</v>
      </c>
      <c r="B28" s="2">
        <f>B11*'Ventas y costos directos'!B15/'Datos de Ventas'!$C$5</f>
        <v>362020294.09491879</v>
      </c>
      <c r="C28" s="2">
        <f>C11*'Ventas y costos directos'!B15/'Datos de Ventas'!$C$5</f>
        <v>844714019.55481029</v>
      </c>
      <c r="D28" s="2">
        <f>D11*'Ventas y costos directos'!C15/'Datos de Ventas'!$C$5</f>
        <v>1879259136.3118756</v>
      </c>
      <c r="E28" s="2">
        <f>E11*'Ventas y costos directos'!D15/'Datos de Ventas'!$C$5</f>
        <v>2060951999.312232</v>
      </c>
      <c r="F28" s="2">
        <f>F11*'Ventas y costos directos'!E15/'Datos de Ventas'!$C$5</f>
        <v>2162627089.7846308</v>
      </c>
      <c r="G28" s="2">
        <f>G11*'Ventas y costos directos'!F15/'Datos de Ventas'!$C$5</f>
        <v>2273762072.9437456</v>
      </c>
      <c r="H28" s="2">
        <f>H11*'Ventas y costos directos'!G15/'Datos de Ventas'!$C$5</f>
        <v>2393741868.4638333</v>
      </c>
      <c r="I28" s="2">
        <f>I11*'Ventas y costos directos'!H15/'Datos de Ventas'!$C$5</f>
        <v>2498072455.2169919</v>
      </c>
    </row>
    <row r="29" spans="1:11" s="78" customFormat="1">
      <c r="A29" s="449" t="str">
        <f>+A10</f>
        <v>Stock mat. y accesorios Nacionales e importados</v>
      </c>
      <c r="B29" s="2">
        <f>B12*'Ventas y costos directos'!B16/'Datos de Ventas'!$C$5</f>
        <v>194029336.06105125</v>
      </c>
      <c r="C29" s="2">
        <f>C12*'Ventas y costos directos'!B16/'Datos de Ventas'!$C$5</f>
        <v>452735117.47578621</v>
      </c>
      <c r="D29" s="2">
        <f>D12*'Ventas y costos directos'!C16/'Datos de Ventas'!$C$5</f>
        <v>966750696.96924448</v>
      </c>
      <c r="E29" s="2">
        <f>E12*'Ventas y costos directos'!D16/'Datos de Ventas'!$C$5</f>
        <v>1060735435.1934589</v>
      </c>
      <c r="F29" s="2">
        <f>F12*'Ventas y costos directos'!E16/'Datos de Ventas'!$C$5</f>
        <v>1113179799.5261941</v>
      </c>
      <c r="G29" s="2">
        <f>G12*'Ventas y costos directos'!F16/'Datos de Ventas'!$C$5</f>
        <v>1170135226.3873498</v>
      </c>
      <c r="H29" s="2">
        <f>H12*'Ventas y costos directos'!G16/'Datos de Ventas'!$C$5</f>
        <v>1231357630.1208074</v>
      </c>
      <c r="I29" s="2">
        <f>I12*'Ventas y costos directos'!H16/'Datos de Ventas'!$C$5</f>
        <v>1284315659.075814</v>
      </c>
    </row>
    <row r="30" spans="1:11">
      <c r="A30" s="450" t="s">
        <v>165</v>
      </c>
      <c r="B30" s="451"/>
      <c r="C30" s="421"/>
      <c r="D30" s="421"/>
      <c r="E30" s="421"/>
      <c r="F30" s="421"/>
      <c r="G30" s="421"/>
      <c r="H30" s="421"/>
      <c r="I30" s="421"/>
      <c r="J30" s="61"/>
    </row>
    <row r="31" spans="1:11">
      <c r="A31" s="449" t="str">
        <f>A14</f>
        <v>Crédito proveedores Accesorios Nacionales</v>
      </c>
      <c r="B31" s="2">
        <f>B14*(SUM('Ventas y costos directos'!B17:B20)-(SUM('Costeo instalación'!$F$20:$F$20)))/'Datos de Ventas'!$C$5</f>
        <v>0</v>
      </c>
      <c r="C31" s="2">
        <f>C14*(SUM('Ventas y costos directos'!B17:B20)-(SUM('Costeo instalación'!$F$20:$F$20)))/'Datos de Ventas'!$C$5</f>
        <v>0</v>
      </c>
      <c r="D31" s="2">
        <f>D14*(SUM('Ventas y costos directos'!C17:C20)-(SUM('Costeo instalación'!$F$20:$F$20)))/'Datos de Ventas'!$C$5</f>
        <v>0</v>
      </c>
      <c r="E31" s="2">
        <f>E14*(SUM('Ventas y costos directos'!D17:D20)-(SUM('Costeo instalación'!$F$20:$F$20)))/'Datos de Ventas'!$C$5</f>
        <v>0</v>
      </c>
      <c r="F31" s="2">
        <f>F14*(SUM('Ventas y costos directos'!E17:E20)-(SUM('Costeo instalación'!$F$20:$F$20)))/'Datos de Ventas'!$C$5</f>
        <v>0</v>
      </c>
      <c r="G31" s="2">
        <f>G14*(SUM('Ventas y costos directos'!F17:F20)-(SUM('Costeo instalación'!$F$20:$F$20)))/'Datos de Ventas'!$C$5</f>
        <v>0</v>
      </c>
      <c r="H31" s="2">
        <f>H14*(SUM('Ventas y costos directos'!G17:G20)-(SUM('Costeo instalación'!$F$20:$F$20)))/'Datos de Ventas'!$C$5</f>
        <v>0</v>
      </c>
      <c r="I31" s="2">
        <f>I14*(SUM('Ventas y costos directos'!H17:H20)-(SUM('Costeo instalación'!$F$20:$F$20)))/'Datos de Ventas'!$C$5</f>
        <v>0</v>
      </c>
      <c r="J31" s="61"/>
    </row>
    <row r="32" spans="1:11">
      <c r="A32" s="449" t="str">
        <f>A15</f>
        <v>Crédito Proveedores Equipos Importados</v>
      </c>
      <c r="B32" s="2">
        <f>B15*'Ventas y costos directos'!B16/'Datos de Ventas'!$C$5</f>
        <v>129352890.70736748</v>
      </c>
      <c r="C32" s="2">
        <f>C15*'Ventas y costos directos'!B16/'Datos de Ventas'!$C$5</f>
        <v>301823411.65052414</v>
      </c>
      <c r="D32" s="2">
        <f>D15*'Ventas y costos directos'!C16/'Datos de Ventas'!$C$5</f>
        <v>644500464.64616287</v>
      </c>
      <c r="E32" s="2">
        <f>E15*'Ventas y costos directos'!D16/'Datos de Ventas'!$C$5</f>
        <v>707156956.79563928</v>
      </c>
      <c r="F32" s="2">
        <f>F15*'Ventas y costos directos'!E16/'Datos de Ventas'!$C$5</f>
        <v>742119866.35079598</v>
      </c>
      <c r="G32" s="2">
        <f>G15*'Ventas y costos directos'!F16/'Datos de Ventas'!$C$5</f>
        <v>780090150.92489994</v>
      </c>
      <c r="H32" s="2">
        <f>H15*'Ventas y costos directos'!G16/'Datos de Ventas'!$C$5</f>
        <v>820905086.7472049</v>
      </c>
      <c r="I32" s="2">
        <f>I15*'Ventas y costos directos'!H16/'Datos de Ventas'!$C$5</f>
        <v>856210439.38387609</v>
      </c>
      <c r="J32" s="61"/>
    </row>
    <row r="33" spans="1:10">
      <c r="A33" s="449" t="str">
        <f>A16</f>
        <v>Crédito Proveedores Accesorios Importados</v>
      </c>
      <c r="B33" s="2">
        <f>B16*SUM('Costeo instalación'!$F$20:$F$20)/'Datos de Ventas'!$C$5</f>
        <v>0</v>
      </c>
      <c r="C33" s="2">
        <f>C16*SUM('Costeo instalación'!$F$20:$F$20)/'Datos de Ventas'!$C$5</f>
        <v>0</v>
      </c>
      <c r="D33" s="2">
        <f>D16*SUM('Costeo instalación'!$F$20:$F$20)/'Datos de Ventas'!$C$5</f>
        <v>0</v>
      </c>
      <c r="E33" s="2">
        <f>E16*SUM('Costeo instalación'!$F$20:$F$20)/'Datos de Ventas'!$C$5</f>
        <v>0</v>
      </c>
      <c r="F33" s="2">
        <f>F16*SUM('Costeo instalación'!$F$20:$F$20)/'Datos de Ventas'!$C$5</f>
        <v>0</v>
      </c>
      <c r="G33" s="2">
        <f>G16*SUM('Costeo instalación'!$F$20:$F$20)/'Datos de Ventas'!$C$5</f>
        <v>0</v>
      </c>
      <c r="H33" s="2">
        <f>H16*SUM('Costeo instalación'!$F$20:$F$20)/'Datos de Ventas'!$C$5</f>
        <v>0</v>
      </c>
      <c r="I33" s="2">
        <f>I16*SUM('Costeo instalación'!$F$20:$F$20)/'Datos de Ventas'!$C$5</f>
        <v>0</v>
      </c>
      <c r="J33" s="61"/>
    </row>
    <row r="34" spans="1:10" s="78" customFormat="1">
      <c r="A34" s="449" t="str">
        <f>A18</f>
        <v>Anticipos de Clientes</v>
      </c>
      <c r="B34" s="2">
        <f>B18*'Ventas y costos directos'!B6/'Datos de Ventas'!$C$5</f>
        <v>49751111.810525961</v>
      </c>
      <c r="C34" s="2">
        <f>C18*'Ventas y costos directos'!B6/'Datos de Ventas'!$C$5</f>
        <v>116085927.5578939</v>
      </c>
      <c r="D34" s="2">
        <f>D18*'Ventas y costos directos'!C6/'Datos de Ventas'!$C$5</f>
        <v>247884794.09467807</v>
      </c>
      <c r="E34" s="2">
        <f>E18*'Ventas y costos directos'!D6/'Datos de Ventas'!$C$5</f>
        <v>271983444.92139971</v>
      </c>
      <c r="F34" s="2">
        <f>F18*'Ventas y costos directos'!E6/'Datos de Ventas'!$C$5</f>
        <v>285430717.8272292</v>
      </c>
      <c r="G34" s="2">
        <f>G18*'Ventas y costos directos'!F6/'Datos de Ventas'!$C$5</f>
        <v>300034673.43265378</v>
      </c>
      <c r="H34" s="2">
        <f>H18*'Ventas y costos directos'!G6/'Datos de Ventas'!$C$5</f>
        <v>315732725.6720019</v>
      </c>
      <c r="I34" s="2">
        <f>I18*'Ventas y costos directos'!H6/'Datos de Ventas'!$C$5</f>
        <v>329311707.45533693</v>
      </c>
    </row>
    <row r="35" spans="1:10">
      <c r="A35" s="449" t="s">
        <v>171</v>
      </c>
      <c r="B35" s="407">
        <f t="shared" ref="B35:I35" si="5">SUM(B23:B29)-SUM(B31:B34)</f>
        <v>897989444.99025095</v>
      </c>
      <c r="C35" s="407">
        <f t="shared" si="5"/>
        <v>2095308704.977252</v>
      </c>
      <c r="D35" s="407">
        <f t="shared" si="5"/>
        <v>4616335019.5001469</v>
      </c>
      <c r="E35" s="407">
        <f t="shared" si="5"/>
        <v>5065557370.7837725</v>
      </c>
      <c r="F35" s="407">
        <f t="shared" si="5"/>
        <v>5316226295.1228342</v>
      </c>
      <c r="G35" s="407">
        <f t="shared" si="5"/>
        <v>5587654825.0716448</v>
      </c>
      <c r="H35" s="407">
        <f t="shared" si="5"/>
        <v>5878835603.7391167</v>
      </c>
      <c r="I35" s="407">
        <f t="shared" si="5"/>
        <v>6130096073.097147</v>
      </c>
      <c r="J35" s="327"/>
    </row>
    <row r="36" spans="1:10">
      <c r="A36" s="61"/>
      <c r="B36" s="61"/>
      <c r="C36" s="61"/>
      <c r="D36" s="61"/>
      <c r="E36" s="61"/>
      <c r="F36" s="61"/>
      <c r="G36" s="61"/>
      <c r="H36" s="61"/>
      <c r="I36" s="61"/>
      <c r="J36" s="327"/>
    </row>
    <row r="37" spans="1:10">
      <c r="A37" s="452" t="s">
        <v>172</v>
      </c>
      <c r="B37" s="453">
        <f>B35</f>
        <v>897989444.99025095</v>
      </c>
      <c r="C37" s="453">
        <f t="shared" ref="C37:I37" si="6">C35-B35</f>
        <v>1197319259.9870009</v>
      </c>
      <c r="D37" s="453">
        <f t="shared" si="6"/>
        <v>2521026314.5228949</v>
      </c>
      <c r="E37" s="453">
        <f>E35-D35</f>
        <v>449222351.2836256</v>
      </c>
      <c r="F37" s="453">
        <f t="shared" si="6"/>
        <v>250668924.33906174</v>
      </c>
      <c r="G37" s="453">
        <f t="shared" si="6"/>
        <v>271428529.94881058</v>
      </c>
      <c r="H37" s="453">
        <f t="shared" si="6"/>
        <v>291180778.66747189</v>
      </c>
      <c r="I37" s="453">
        <f t="shared" si="6"/>
        <v>251260469.35803032</v>
      </c>
      <c r="J37" s="327"/>
    </row>
  </sheetData>
  <mergeCells count="2">
    <mergeCell ref="A3:I3"/>
    <mergeCell ref="C2:I2"/>
  </mergeCells>
  <pageMargins left="0.7" right="0.7" top="0.75" bottom="0.75" header="0.3" footer="0.3"/>
  <pageSetup paperSize="9"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9"/>
  <sheetViews>
    <sheetView topLeftCell="A25" zoomScale="96" workbookViewId="0">
      <selection activeCell="H39" sqref="H39"/>
    </sheetView>
  </sheetViews>
  <sheetFormatPr baseColWidth="10" defaultRowHeight="15"/>
  <cols>
    <col min="1" max="1" width="20.7109375" customWidth="1"/>
    <col min="2" max="2" width="21.42578125" bestFit="1" customWidth="1"/>
    <col min="3" max="3" width="15.85546875" bestFit="1" customWidth="1"/>
    <col min="4" max="4" width="18" bestFit="1" customWidth="1"/>
    <col min="5" max="5" width="24.5703125" bestFit="1" customWidth="1"/>
    <col min="6" max="6" width="14.140625" customWidth="1"/>
    <col min="7" max="7" width="14.42578125" style="78" customWidth="1"/>
    <col min="8" max="8" width="13.42578125" bestFit="1" customWidth="1"/>
    <col min="9" max="9" width="12.7109375" style="78" customWidth="1"/>
    <col min="10" max="10" width="18" style="78" bestFit="1" customWidth="1"/>
    <col min="11" max="14" width="12.7109375" customWidth="1"/>
    <col min="15" max="17" width="12.7109375" style="78" customWidth="1"/>
    <col min="18" max="18" width="12.7109375" customWidth="1"/>
    <col min="19" max="21" width="12.7109375" style="78" customWidth="1"/>
    <col min="22" max="24" width="12.7109375" customWidth="1"/>
    <col min="26" max="27" width="11.42578125" style="78"/>
  </cols>
  <sheetData>
    <row r="1" spans="1:27" ht="15" customHeight="1">
      <c r="A1" s="1104" t="s">
        <v>1104</v>
      </c>
      <c r="B1" s="1104"/>
      <c r="C1" s="1104"/>
      <c r="D1" s="1104"/>
      <c r="E1" s="1104"/>
      <c r="F1" s="1104"/>
      <c r="G1" s="1104"/>
      <c r="H1" s="1104"/>
      <c r="I1" s="1104"/>
      <c r="J1" s="1104"/>
      <c r="K1" s="1104"/>
      <c r="L1" s="1104"/>
      <c r="M1" s="144"/>
      <c r="N1" s="144"/>
      <c r="O1" s="144"/>
      <c r="P1" s="144"/>
      <c r="Q1" s="144"/>
      <c r="R1" s="144"/>
      <c r="S1" s="144"/>
      <c r="T1" s="144"/>
      <c r="U1" s="144"/>
      <c r="V1" s="144"/>
      <c r="W1" s="144"/>
      <c r="X1" s="144"/>
      <c r="Y1" s="144"/>
      <c r="Z1" s="144"/>
      <c r="AA1" s="144"/>
    </row>
    <row r="2" spans="1:27" ht="15" customHeight="1">
      <c r="A2" s="1104"/>
      <c r="B2" s="1104"/>
      <c r="C2" s="1104"/>
      <c r="D2" s="1104"/>
      <c r="E2" s="1104"/>
      <c r="F2" s="1104"/>
      <c r="G2" s="1104"/>
      <c r="H2" s="1104"/>
      <c r="I2" s="1104"/>
      <c r="J2" s="1104"/>
      <c r="K2" s="1104"/>
      <c r="L2" s="1104"/>
      <c r="M2" s="144"/>
      <c r="N2" s="144"/>
      <c r="O2" s="144"/>
      <c r="P2" s="144"/>
      <c r="Q2" s="144"/>
      <c r="R2" s="144"/>
      <c r="S2" s="144"/>
      <c r="T2" s="144"/>
      <c r="U2" s="144"/>
      <c r="V2" s="144"/>
      <c r="W2" s="144"/>
      <c r="X2" s="144"/>
      <c r="Y2" s="144"/>
      <c r="Z2" s="144"/>
      <c r="AA2" s="144"/>
    </row>
    <row r="3" spans="1:27" ht="15" customHeight="1">
      <c r="A3" s="1104"/>
      <c r="B3" s="1104"/>
      <c r="C3" s="1104"/>
      <c r="D3" s="1104"/>
      <c r="E3" s="1104"/>
      <c r="F3" s="1104"/>
      <c r="G3" s="1104"/>
      <c r="H3" s="1104"/>
      <c r="I3" s="1104"/>
      <c r="J3" s="1104"/>
      <c r="K3" s="1104"/>
      <c r="L3" s="1104"/>
      <c r="M3" s="144"/>
      <c r="N3" s="144"/>
      <c r="O3" s="144"/>
      <c r="P3" s="144"/>
      <c r="Q3" s="144"/>
      <c r="R3" s="144"/>
      <c r="S3" s="144"/>
      <c r="T3" s="144"/>
      <c r="U3" s="144"/>
      <c r="V3" s="144"/>
      <c r="W3" s="144"/>
      <c r="X3" s="144"/>
      <c r="Y3" s="144"/>
      <c r="Z3" s="144"/>
      <c r="AA3" s="144"/>
    </row>
    <row r="4" spans="1:27" ht="15.75">
      <c r="A4" s="775" t="s">
        <v>567</v>
      </c>
      <c r="B4" s="391">
        <f>'Datos de Ventas'!C7</f>
        <v>8</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row>
    <row r="5" spans="1:27" ht="15.75">
      <c r="A5" s="775" t="s">
        <v>514</v>
      </c>
      <c r="B5" s="148">
        <f>'Datos de Ventas'!C6</f>
        <v>1</v>
      </c>
      <c r="C5" s="144"/>
      <c r="D5" s="144"/>
      <c r="E5" s="144"/>
      <c r="F5" s="144"/>
      <c r="G5" s="144"/>
      <c r="H5" s="144"/>
      <c r="I5" s="144"/>
      <c r="J5" s="144"/>
      <c r="K5" s="144"/>
      <c r="L5" s="144"/>
      <c r="M5" s="144"/>
      <c r="N5" s="144"/>
      <c r="O5" s="144"/>
      <c r="P5" s="144"/>
      <c r="Q5" s="144"/>
      <c r="R5" s="144"/>
      <c r="S5" s="144"/>
      <c r="T5" s="144"/>
      <c r="U5" s="144"/>
      <c r="V5" s="144"/>
      <c r="W5" s="144"/>
      <c r="X5" s="144"/>
      <c r="Y5" s="144"/>
      <c r="Z5" s="144"/>
      <c r="AA5" s="144"/>
    </row>
    <row r="6" spans="1:27" ht="15.75">
      <c r="A6" s="775" t="s">
        <v>568</v>
      </c>
      <c r="B6" s="148" t="s">
        <v>1101</v>
      </c>
      <c r="C6" s="144"/>
      <c r="D6" s="144"/>
      <c r="E6" s="144"/>
      <c r="F6" s="144"/>
      <c r="G6" s="144"/>
      <c r="H6" s="144"/>
      <c r="I6" s="144"/>
      <c r="J6" s="144"/>
      <c r="K6" s="144"/>
      <c r="L6" s="144"/>
      <c r="M6" s="144"/>
      <c r="N6" s="144"/>
      <c r="O6" s="144"/>
      <c r="P6" s="144"/>
      <c r="Q6" s="144"/>
      <c r="R6" s="144"/>
      <c r="S6" s="144"/>
      <c r="T6" s="144"/>
      <c r="U6" s="144"/>
      <c r="V6" s="144"/>
      <c r="W6" s="144"/>
      <c r="X6" s="144"/>
      <c r="Y6" s="144"/>
      <c r="Z6" s="144"/>
      <c r="AA6" s="144"/>
    </row>
    <row r="7" spans="1:27">
      <c r="A7" s="1115"/>
      <c r="B7" s="1115"/>
      <c r="C7" s="144"/>
      <c r="D7" s="144"/>
      <c r="E7" s="144"/>
      <c r="F7" s="144"/>
      <c r="G7" s="144"/>
      <c r="H7" s="144"/>
      <c r="I7" s="144"/>
      <c r="J7" s="144"/>
      <c r="K7" s="144"/>
      <c r="L7" s="144"/>
      <c r="M7" s="144"/>
      <c r="N7" s="144"/>
      <c r="O7" s="144"/>
      <c r="P7" s="144"/>
      <c r="Q7" s="144"/>
      <c r="R7" s="144"/>
      <c r="S7" s="144"/>
      <c r="T7" s="144"/>
      <c r="U7" s="144"/>
      <c r="V7" s="144"/>
      <c r="W7" s="144"/>
      <c r="X7" s="144"/>
      <c r="Y7" s="144"/>
      <c r="Z7" s="144"/>
      <c r="AA7" s="144"/>
    </row>
    <row r="8" spans="1:27" ht="15.75">
      <c r="A8" s="775" t="s">
        <v>308</v>
      </c>
      <c r="B8" s="776">
        <v>0.95</v>
      </c>
      <c r="C8" s="144"/>
      <c r="D8" s="144"/>
      <c r="E8" s="144"/>
      <c r="F8" s="144"/>
      <c r="G8" s="144"/>
      <c r="H8" s="144"/>
      <c r="I8" s="144"/>
      <c r="J8" s="144"/>
      <c r="K8" s="144"/>
      <c r="L8" s="144"/>
      <c r="M8" s="144"/>
      <c r="N8" s="144"/>
      <c r="O8" s="144"/>
      <c r="P8" s="144"/>
      <c r="Q8" s="144"/>
      <c r="R8" s="144"/>
      <c r="S8" s="144"/>
      <c r="T8" s="144"/>
      <c r="U8" s="144"/>
      <c r="V8" s="144"/>
      <c r="W8" s="144"/>
      <c r="X8" s="144"/>
      <c r="Y8" s="144"/>
      <c r="Z8" s="144"/>
      <c r="AA8" s="144"/>
    </row>
    <row r="9" spans="1:27" ht="15.75">
      <c r="A9" s="775" t="s">
        <v>309</v>
      </c>
      <c r="B9" s="148">
        <f>'Datos de Ventas'!C4</f>
        <v>20</v>
      </c>
      <c r="C9" s="144"/>
      <c r="D9" s="144"/>
      <c r="E9" s="144"/>
      <c r="I9" s="144"/>
      <c r="J9" s="144"/>
      <c r="K9" s="144"/>
      <c r="L9" s="144"/>
      <c r="M9" s="144"/>
      <c r="N9" s="144"/>
      <c r="O9" s="144"/>
      <c r="P9" s="144"/>
      <c r="Q9" s="144"/>
      <c r="R9" s="144"/>
      <c r="S9" s="144"/>
      <c r="T9" s="144"/>
      <c r="U9" s="144"/>
      <c r="V9" s="144"/>
      <c r="W9" s="144"/>
      <c r="X9" s="144"/>
      <c r="Y9" s="144"/>
      <c r="Z9" s="144"/>
      <c r="AA9" s="144"/>
    </row>
    <row r="10" spans="1:27">
      <c r="A10" s="144"/>
      <c r="B10" s="147" t="s">
        <v>173</v>
      </c>
      <c r="C10" s="144"/>
      <c r="D10" s="144"/>
      <c r="E10" s="144"/>
      <c r="I10" s="144"/>
      <c r="J10" s="144"/>
      <c r="K10" s="144"/>
      <c r="L10" s="144"/>
      <c r="M10" s="144"/>
      <c r="N10" s="144"/>
      <c r="O10" s="144"/>
      <c r="P10" s="144"/>
      <c r="Q10" s="144"/>
      <c r="R10" s="144"/>
      <c r="S10" s="144"/>
      <c r="T10" s="144"/>
      <c r="U10" s="144"/>
      <c r="V10" s="144"/>
      <c r="W10" s="144"/>
      <c r="X10" s="144"/>
      <c r="Y10" s="144"/>
      <c r="Z10" s="144"/>
      <c r="AA10" s="144"/>
    </row>
    <row r="11" spans="1:27">
      <c r="A11" s="144"/>
      <c r="B11" s="144"/>
      <c r="F11" s="78"/>
      <c r="I11" s="144"/>
      <c r="J11" s="144"/>
      <c r="K11" s="144"/>
      <c r="L11" s="144"/>
      <c r="M11" s="144"/>
      <c r="O11" s="144"/>
      <c r="P11" s="144"/>
      <c r="Q11" s="144"/>
      <c r="R11" s="144"/>
      <c r="S11" s="144"/>
      <c r="T11" s="144"/>
      <c r="U11" s="144"/>
      <c r="V11" s="144"/>
      <c r="W11" s="144"/>
      <c r="X11" s="144"/>
      <c r="Y11" s="144"/>
      <c r="Z11"/>
      <c r="AA11"/>
    </row>
    <row r="12" spans="1:27" s="78" customFormat="1" ht="15.75">
      <c r="A12" s="1114" t="s">
        <v>1103</v>
      </c>
      <c r="B12" s="1114"/>
      <c r="C12" s="1114"/>
      <c r="D12" s="1114"/>
      <c r="E12" s="1114"/>
      <c r="F12" s="1114"/>
      <c r="G12" s="1114"/>
      <c r="H12" s="1114"/>
      <c r="I12" s="1114"/>
      <c r="J12" s="1114"/>
      <c r="K12" s="144"/>
      <c r="L12" s="144"/>
      <c r="M12" s="144"/>
      <c r="O12" s="144"/>
      <c r="P12" s="144"/>
      <c r="Q12" s="144"/>
      <c r="R12" s="144"/>
      <c r="S12" s="144"/>
      <c r="T12" s="144"/>
      <c r="U12" s="144"/>
      <c r="V12" s="144"/>
      <c r="W12" s="144"/>
      <c r="X12" s="144"/>
      <c r="Y12" s="144"/>
    </row>
    <row r="13" spans="1:27" s="78" customFormat="1" ht="15.75" thickBot="1">
      <c r="A13" s="144"/>
      <c r="B13" s="144"/>
      <c r="I13" s="144"/>
      <c r="J13" s="144"/>
      <c r="K13" s="144"/>
      <c r="L13" s="144"/>
      <c r="M13" s="144"/>
      <c r="O13" s="144"/>
      <c r="P13" s="144"/>
      <c r="Q13" s="144"/>
      <c r="R13" s="144"/>
      <c r="S13" s="144"/>
      <c r="T13" s="144"/>
      <c r="U13" s="144"/>
      <c r="V13" s="144"/>
      <c r="W13" s="144"/>
      <c r="X13" s="144"/>
      <c r="Y13" s="144"/>
    </row>
    <row r="14" spans="1:27">
      <c r="A14" s="265"/>
      <c r="B14" s="777" t="s">
        <v>144</v>
      </c>
      <c r="C14" s="780" t="s">
        <v>693</v>
      </c>
      <c r="D14" s="781" t="s">
        <v>692</v>
      </c>
      <c r="E14" s="777" t="s">
        <v>691</v>
      </c>
      <c r="F14" s="78"/>
      <c r="G14" s="1106" t="s">
        <v>586</v>
      </c>
      <c r="H14" s="1107"/>
      <c r="I14" s="1108"/>
      <c r="K14" s="144"/>
      <c r="L14" s="144"/>
      <c r="M14" s="144"/>
      <c r="N14" s="144"/>
      <c r="O14" s="144"/>
      <c r="P14" s="144"/>
      <c r="Q14" s="144"/>
      <c r="R14" s="144"/>
      <c r="S14" s="144"/>
      <c r="T14" s="144"/>
      <c r="U14"/>
      <c r="Z14"/>
      <c r="AA14"/>
    </row>
    <row r="15" spans="1:27" ht="15.75" thickBot="1">
      <c r="A15" s="1105" t="s">
        <v>174</v>
      </c>
      <c r="B15" s="778" t="s">
        <v>570</v>
      </c>
      <c r="C15" s="266">
        <v>450</v>
      </c>
      <c r="D15" s="262">
        <f t="shared" ref="D15:D42" si="0">$C15*$B$8/1000</f>
        <v>0.42749999999999999</v>
      </c>
      <c r="E15" s="263">
        <f>D15*$B$4</f>
        <v>3.42</v>
      </c>
      <c r="F15" s="78"/>
      <c r="G15" s="1109">
        <f>+A46</f>
        <v>5986.0639999999994</v>
      </c>
      <c r="H15" s="1110"/>
      <c r="I15" s="1111"/>
      <c r="K15" s="144"/>
      <c r="L15" s="144"/>
      <c r="M15" s="144"/>
      <c r="N15" s="144"/>
      <c r="O15" s="144"/>
      <c r="P15" s="144"/>
      <c r="Q15" s="144"/>
      <c r="R15" s="144"/>
      <c r="S15" s="144"/>
      <c r="T15" s="144"/>
      <c r="U15"/>
      <c r="Z15"/>
      <c r="AA15"/>
    </row>
    <row r="16" spans="1:27">
      <c r="A16" s="1105"/>
      <c r="B16" s="778" t="s">
        <v>571</v>
      </c>
      <c r="C16" s="266">
        <f>150+2*70+10</f>
        <v>300</v>
      </c>
      <c r="D16" s="262">
        <f t="shared" si="0"/>
        <v>0.28499999999999998</v>
      </c>
      <c r="E16" s="263">
        <f>D16*$B$4</f>
        <v>2.2799999999999998</v>
      </c>
      <c r="F16" s="152"/>
      <c r="K16" s="144"/>
      <c r="L16" s="144"/>
      <c r="M16" s="144"/>
      <c r="N16" s="144"/>
      <c r="O16"/>
      <c r="P16" s="153"/>
      <c r="Q16" s="153"/>
      <c r="S16"/>
      <c r="T16"/>
      <c r="U16"/>
      <c r="Z16"/>
      <c r="AA16"/>
    </row>
    <row r="17" spans="1:27" s="78" customFormat="1" ht="15.75" thickBot="1">
      <c r="A17" s="1105"/>
      <c r="B17" s="778" t="s">
        <v>576</v>
      </c>
      <c r="C17" s="266">
        <v>200</v>
      </c>
      <c r="D17" s="262">
        <f t="shared" si="0"/>
        <v>0.19</v>
      </c>
      <c r="E17" s="263">
        <f>D17*$B$4/8</f>
        <v>0.19</v>
      </c>
      <c r="F17" s="152"/>
      <c r="K17" s="144"/>
      <c r="L17" s="144"/>
      <c r="M17" s="144"/>
      <c r="N17" s="144"/>
      <c r="O17" s="153"/>
      <c r="P17" s="153"/>
      <c r="Q17" s="153"/>
    </row>
    <row r="18" spans="1:27">
      <c r="A18" s="1105"/>
      <c r="B18" s="778" t="s">
        <v>572</v>
      </c>
      <c r="C18" s="266">
        <v>500</v>
      </c>
      <c r="D18" s="262">
        <f t="shared" si="0"/>
        <v>0.47499999999999998</v>
      </c>
      <c r="E18" s="263">
        <f>D18*$B$4</f>
        <v>3.8</v>
      </c>
      <c r="F18" s="78"/>
      <c r="G18" s="1112" t="s">
        <v>583</v>
      </c>
      <c r="H18" s="1113"/>
      <c r="K18" s="144"/>
      <c r="L18" s="144"/>
      <c r="M18" s="144"/>
      <c r="N18" s="144"/>
      <c r="O18" s="144"/>
      <c r="P18" s="144"/>
      <c r="Q18"/>
      <c r="S18"/>
      <c r="T18"/>
      <c r="U18"/>
      <c r="Z18"/>
      <c r="AA18"/>
    </row>
    <row r="19" spans="1:27" s="78" customFormat="1">
      <c r="A19" s="1105"/>
      <c r="B19" s="778" t="s">
        <v>573</v>
      </c>
      <c r="C19" s="266">
        <v>2800</v>
      </c>
      <c r="D19" s="262">
        <f t="shared" si="0"/>
        <v>2.66</v>
      </c>
      <c r="E19" s="263">
        <f>D19*$B$4</f>
        <v>21.28</v>
      </c>
      <c r="G19" s="267" t="s">
        <v>584</v>
      </c>
      <c r="H19" s="771">
        <v>22405.85</v>
      </c>
      <c r="K19" s="144"/>
      <c r="L19" s="144"/>
      <c r="M19" s="144"/>
      <c r="N19" s="144"/>
      <c r="O19" s="144"/>
      <c r="P19" s="144"/>
    </row>
    <row r="20" spans="1:27" ht="15.75" customHeight="1">
      <c r="A20" s="1120" t="s">
        <v>569</v>
      </c>
      <c r="B20" s="778" t="str">
        <f>+[2]Datos!A54</f>
        <v>Aire acondicionado</v>
      </c>
      <c r="C20" s="266">
        <f>2*2500</f>
        <v>5000</v>
      </c>
      <c r="D20" s="262">
        <f t="shared" si="0"/>
        <v>4.75</v>
      </c>
      <c r="E20" s="263">
        <f>D20*$B$4</f>
        <v>38</v>
      </c>
      <c r="F20" s="78"/>
      <c r="G20" s="267" t="s">
        <v>49</v>
      </c>
      <c r="H20" s="771">
        <v>52.570999999999998</v>
      </c>
      <c r="K20" s="144"/>
      <c r="L20" s="144"/>
      <c r="M20" s="144"/>
      <c r="N20" s="144"/>
      <c r="O20" s="144"/>
      <c r="P20" s="144"/>
      <c r="Q20"/>
      <c r="S20"/>
      <c r="T20"/>
      <c r="U20"/>
      <c r="Z20"/>
      <c r="AA20"/>
    </row>
    <row r="21" spans="1:27" ht="16.5" customHeight="1" thickBot="1">
      <c r="A21" s="1121"/>
      <c r="B21" s="778" t="s">
        <v>575</v>
      </c>
      <c r="C21" s="266">
        <v>3200</v>
      </c>
      <c r="D21" s="262">
        <f t="shared" si="0"/>
        <v>3.04</v>
      </c>
      <c r="E21" s="263">
        <f>D21*$B$4</f>
        <v>24.32</v>
      </c>
      <c r="F21" s="78"/>
      <c r="G21" s="268" t="str">
        <f>"Total"&amp;" "&amp;G18</f>
        <v>Total T2</v>
      </c>
      <c r="H21" s="772">
        <f>H19+H20*G15</f>
        <v>337099.22054399992</v>
      </c>
      <c r="K21" s="144"/>
      <c r="L21" s="144"/>
      <c r="M21" s="144"/>
      <c r="O21" s="149"/>
      <c r="P21" s="149"/>
      <c r="Q21"/>
      <c r="S21"/>
      <c r="T21"/>
      <c r="U21"/>
      <c r="Z21"/>
      <c r="AA21"/>
    </row>
    <row r="22" spans="1:27" ht="15.75" customHeight="1">
      <c r="A22" s="1121"/>
      <c r="B22" s="778" t="s">
        <v>576</v>
      </c>
      <c r="C22" s="266">
        <v>500</v>
      </c>
      <c r="D22" s="262">
        <f t="shared" si="0"/>
        <v>0.47499999999999998</v>
      </c>
      <c r="E22" s="263">
        <f>D22*$B$4/8</f>
        <v>0.47499999999999998</v>
      </c>
      <c r="F22" s="78"/>
      <c r="G22" s="144"/>
      <c r="H22" s="144"/>
      <c r="I22" s="144"/>
      <c r="J22" s="773"/>
      <c r="K22" s="144"/>
      <c r="L22" s="144"/>
      <c r="M22" s="144"/>
      <c r="N22" s="144"/>
      <c r="O22" s="144"/>
      <c r="P22" s="144"/>
      <c r="Q22"/>
      <c r="S22"/>
      <c r="T22"/>
      <c r="U22"/>
      <c r="Z22"/>
      <c r="AA22"/>
    </row>
    <row r="23" spans="1:27" s="78" customFormat="1" ht="15" customHeight="1">
      <c r="A23" s="1122"/>
      <c r="B23" s="778" t="str">
        <f>+[2]Datos!A55</f>
        <v>Iluminación</v>
      </c>
      <c r="C23" s="266">
        <v>600</v>
      </c>
      <c r="D23" s="262">
        <f t="shared" si="0"/>
        <v>0.56999999999999995</v>
      </c>
      <c r="E23" s="263">
        <f>D23*$B$4</f>
        <v>4.5599999999999996</v>
      </c>
      <c r="G23" s="1119" t="s">
        <v>310</v>
      </c>
      <c r="H23" s="1119"/>
      <c r="I23" s="1119"/>
      <c r="J23" s="774">
        <f>H21</f>
        <v>337099.22054399992</v>
      </c>
      <c r="K23" s="144"/>
      <c r="L23" s="144"/>
      <c r="M23" s="144"/>
      <c r="N23" s="144"/>
      <c r="O23" s="144"/>
      <c r="P23" s="144"/>
    </row>
    <row r="24" spans="1:27" s="78" customFormat="1" ht="15" customHeight="1">
      <c r="A24" s="1120" t="s">
        <v>447</v>
      </c>
      <c r="B24" s="778" t="s">
        <v>572</v>
      </c>
      <c r="C24" s="266">
        <v>550</v>
      </c>
      <c r="D24" s="262">
        <f t="shared" si="0"/>
        <v>0.52249999999999996</v>
      </c>
      <c r="E24" s="263">
        <f>D24*$B$4</f>
        <v>4.18</v>
      </c>
      <c r="G24" s="1124"/>
      <c r="H24" s="1124"/>
      <c r="I24" s="1124"/>
      <c r="J24" s="1124"/>
      <c r="K24" s="144"/>
      <c r="L24" s="144"/>
      <c r="M24" s="144"/>
      <c r="N24" s="144"/>
      <c r="O24" s="144"/>
      <c r="P24" s="144"/>
    </row>
    <row r="25" spans="1:27" ht="15" customHeight="1">
      <c r="A25" s="1121"/>
      <c r="B25" s="778" t="s">
        <v>573</v>
      </c>
      <c r="C25" s="266">
        <v>3000</v>
      </c>
      <c r="D25" s="262">
        <f t="shared" si="0"/>
        <v>2.85</v>
      </c>
      <c r="E25" s="263">
        <f>D25*$B$4</f>
        <v>22.8</v>
      </c>
      <c r="F25" s="78"/>
      <c r="G25" s="1119" t="s">
        <v>311</v>
      </c>
      <c r="H25" s="1119"/>
      <c r="I25" s="1119"/>
      <c r="J25" s="774">
        <f>J23*0.37</f>
        <v>124726.71160127997</v>
      </c>
      <c r="K25" s="144"/>
      <c r="L25" s="144"/>
      <c r="M25" s="144"/>
      <c r="O25" s="153"/>
      <c r="P25" s="153"/>
      <c r="Q25"/>
      <c r="S25"/>
      <c r="T25"/>
      <c r="U25"/>
      <c r="Z25"/>
      <c r="AA25"/>
    </row>
    <row r="26" spans="1:27" s="78" customFormat="1" ht="15.75" customHeight="1">
      <c r="A26" s="1121"/>
      <c r="B26" s="778" t="s">
        <v>575</v>
      </c>
      <c r="C26" s="266">
        <f>6*100+3*10</f>
        <v>630</v>
      </c>
      <c r="D26" s="262">
        <f t="shared" si="0"/>
        <v>0.59850000000000003</v>
      </c>
      <c r="E26" s="263">
        <f>D26*$B$4</f>
        <v>4.7880000000000003</v>
      </c>
      <c r="G26" s="1124"/>
      <c r="H26" s="1124"/>
      <c r="I26" s="1124"/>
      <c r="J26" s="1124"/>
      <c r="K26" s="144"/>
      <c r="L26" s="144"/>
      <c r="M26" s="144"/>
      <c r="N26" s="153"/>
      <c r="O26" s="153"/>
      <c r="P26" s="153"/>
    </row>
    <row r="27" spans="1:27" s="78" customFormat="1" ht="15" customHeight="1">
      <c r="A27" s="1121"/>
      <c r="B27" s="778" t="s">
        <v>574</v>
      </c>
      <c r="C27" s="266">
        <f>100+10+2*10</f>
        <v>130</v>
      </c>
      <c r="D27" s="262">
        <f t="shared" si="0"/>
        <v>0.1235</v>
      </c>
      <c r="E27" s="263">
        <f>D27*$B$4</f>
        <v>0.98799999999999999</v>
      </c>
      <c r="G27" s="1119" t="s">
        <v>690</v>
      </c>
      <c r="H27" s="1119"/>
      <c r="I27" s="1119"/>
      <c r="J27" s="774">
        <f>J23+J25</f>
        <v>461825.93214527989</v>
      </c>
      <c r="K27" s="144"/>
      <c r="L27" s="144"/>
      <c r="M27" s="144"/>
      <c r="N27" s="153"/>
      <c r="O27" s="153"/>
      <c r="P27" s="153"/>
    </row>
    <row r="28" spans="1:27" s="78" customFormat="1" ht="18.75">
      <c r="A28" s="1122"/>
      <c r="B28" s="778" t="s">
        <v>577</v>
      </c>
      <c r="C28" s="266">
        <v>500</v>
      </c>
      <c r="D28" s="262">
        <f t="shared" si="0"/>
        <v>0.47499999999999998</v>
      </c>
      <c r="E28" s="263">
        <f>D28*$B$4/8</f>
        <v>0.47499999999999998</v>
      </c>
      <c r="G28" s="1124"/>
      <c r="H28" s="1124"/>
      <c r="I28" s="1124"/>
      <c r="J28" s="1124"/>
      <c r="K28" s="144"/>
      <c r="L28" s="144"/>
      <c r="M28" s="144"/>
      <c r="N28" s="153"/>
      <c r="O28" s="153"/>
      <c r="P28" s="153"/>
    </row>
    <row r="29" spans="1:27" s="78" customFormat="1" ht="15.75" customHeight="1">
      <c r="A29" s="1120" t="s">
        <v>578</v>
      </c>
      <c r="B29" s="778" t="s">
        <v>572</v>
      </c>
      <c r="C29" s="266">
        <f>5*10</f>
        <v>50</v>
      </c>
      <c r="D29" s="262">
        <f t="shared" si="0"/>
        <v>4.7500000000000001E-2</v>
      </c>
      <c r="E29" s="263">
        <f t="shared" ref="E29:E34" si="1">D29*$B$4</f>
        <v>0.38</v>
      </c>
      <c r="G29" s="1119" t="s">
        <v>587</v>
      </c>
      <c r="H29" s="1119"/>
      <c r="I29" s="1119"/>
      <c r="J29" s="774">
        <f>J27*12</f>
        <v>5541911.1857433589</v>
      </c>
      <c r="K29" s="144"/>
      <c r="L29" s="144"/>
      <c r="M29" s="144"/>
      <c r="N29" s="153"/>
      <c r="O29" s="153"/>
      <c r="P29" s="153"/>
    </row>
    <row r="30" spans="1:27" s="78" customFormat="1">
      <c r="A30" s="1121"/>
      <c r="B30" s="778" t="s">
        <v>579</v>
      </c>
      <c r="C30" s="266">
        <v>1500</v>
      </c>
      <c r="D30" s="262">
        <f t="shared" si="0"/>
        <v>1.425</v>
      </c>
      <c r="E30" s="263">
        <f t="shared" si="1"/>
        <v>11.4</v>
      </c>
      <c r="K30" s="144"/>
      <c r="L30" s="144"/>
      <c r="M30" s="144"/>
      <c r="N30" s="144"/>
      <c r="O30" s="144"/>
      <c r="P30" s="144"/>
    </row>
    <row r="31" spans="1:27" s="78" customFormat="1" ht="17.25" customHeight="1">
      <c r="A31" s="1121"/>
      <c r="B31" s="778" t="s">
        <v>580</v>
      </c>
      <c r="C31" s="266">
        <v>2500</v>
      </c>
      <c r="D31" s="262">
        <f t="shared" si="0"/>
        <v>2.375</v>
      </c>
      <c r="E31" s="263">
        <f t="shared" si="1"/>
        <v>19</v>
      </c>
      <c r="K31" s="144"/>
      <c r="L31" s="144"/>
      <c r="M31" s="144"/>
      <c r="N31" s="144"/>
      <c r="O31" s="144"/>
      <c r="P31" s="144"/>
    </row>
    <row r="32" spans="1:27" s="78" customFormat="1">
      <c r="A32" s="1121"/>
      <c r="B32" s="778" t="s">
        <v>581</v>
      </c>
      <c r="C32" s="266">
        <f>180*2</f>
        <v>360</v>
      </c>
      <c r="D32" s="262">
        <f t="shared" si="0"/>
        <v>0.34200000000000003</v>
      </c>
      <c r="E32" s="263">
        <f t="shared" si="1"/>
        <v>2.7360000000000002</v>
      </c>
      <c r="K32" s="151"/>
      <c r="L32" s="144"/>
      <c r="M32" s="144"/>
      <c r="N32" s="144"/>
      <c r="O32" s="144"/>
      <c r="P32" s="144"/>
    </row>
    <row r="33" spans="1:27" s="78" customFormat="1" ht="17.25" customHeight="1">
      <c r="A33" s="1121"/>
      <c r="B33" s="779" t="s">
        <v>682</v>
      </c>
      <c r="C33" s="269">
        <v>600</v>
      </c>
      <c r="D33" s="262">
        <f t="shared" si="0"/>
        <v>0.56999999999999995</v>
      </c>
      <c r="E33" s="263">
        <f t="shared" si="1"/>
        <v>4.5599999999999996</v>
      </c>
      <c r="K33" s="151"/>
      <c r="L33" s="144"/>
      <c r="M33" s="144"/>
      <c r="N33" s="144"/>
      <c r="O33" s="144"/>
      <c r="P33" s="144"/>
    </row>
    <row r="34" spans="1:27" s="78" customFormat="1" ht="15.75" thickBot="1">
      <c r="A34" s="1123"/>
      <c r="B34" s="779" t="s">
        <v>582</v>
      </c>
      <c r="C34" s="269">
        <v>1200</v>
      </c>
      <c r="D34" s="270">
        <f t="shared" si="0"/>
        <v>1.1399999999999999</v>
      </c>
      <c r="E34" s="271">
        <f t="shared" si="1"/>
        <v>9.1199999999999992</v>
      </c>
      <c r="K34" s="151"/>
      <c r="L34" s="144"/>
      <c r="M34" s="144"/>
      <c r="N34" s="144"/>
      <c r="O34" s="144"/>
      <c r="P34" s="144"/>
    </row>
    <row r="35" spans="1:27" s="78" customFormat="1">
      <c r="A35" s="1125" t="s">
        <v>585</v>
      </c>
      <c r="B35" s="778" t="s">
        <v>572</v>
      </c>
      <c r="C35" s="266">
        <f>50*10+70*10</f>
        <v>1200</v>
      </c>
      <c r="D35" s="262">
        <f t="shared" si="0"/>
        <v>1.1399999999999999</v>
      </c>
      <c r="E35" s="263">
        <f t="shared" ref="E35:E42" si="2">D35*$B$4</f>
        <v>9.1199999999999992</v>
      </c>
      <c r="F35" s="145"/>
      <c r="G35"/>
      <c r="H35"/>
      <c r="I35"/>
      <c r="J35"/>
      <c r="K35" s="144"/>
      <c r="L35" s="144"/>
      <c r="M35" s="144"/>
      <c r="N35" s="144"/>
      <c r="O35" s="144"/>
      <c r="P35" s="144"/>
      <c r="Q35" s="144"/>
      <c r="R35" s="144"/>
      <c r="S35" s="144"/>
      <c r="T35" s="144"/>
      <c r="U35" s="144"/>
      <c r="V35" s="144"/>
      <c r="W35" s="144"/>
      <c r="X35" s="144"/>
      <c r="Y35" s="144"/>
    </row>
    <row r="36" spans="1:27" ht="15.75">
      <c r="A36" s="1125"/>
      <c r="B36" s="778" t="s">
        <v>574</v>
      </c>
      <c r="C36" s="266">
        <f>2*10+100+10</f>
        <v>130</v>
      </c>
      <c r="D36" s="262">
        <f t="shared" si="0"/>
        <v>0.1235</v>
      </c>
      <c r="E36" s="263">
        <f t="shared" si="2"/>
        <v>0.98799999999999999</v>
      </c>
      <c r="F36" s="145"/>
      <c r="G36"/>
      <c r="I36"/>
      <c r="J36"/>
      <c r="K36" s="315"/>
      <c r="L36" s="315"/>
      <c r="M36" s="315"/>
      <c r="N36" s="315"/>
      <c r="O36" s="315"/>
      <c r="P36" s="315"/>
      <c r="Q36" s="257"/>
      <c r="R36" s="257"/>
      <c r="S36" s="257"/>
      <c r="T36" s="144"/>
      <c r="U36" s="144"/>
      <c r="V36" s="144"/>
      <c r="W36" s="144"/>
      <c r="X36" s="144"/>
      <c r="Y36" s="144"/>
      <c r="Z36"/>
      <c r="AA36"/>
    </row>
    <row r="37" spans="1:27" s="78" customFormat="1" ht="15.75">
      <c r="A37" s="1125"/>
      <c r="B37" s="778" t="s">
        <v>1102</v>
      </c>
      <c r="C37" s="346">
        <v>5000</v>
      </c>
      <c r="D37" s="262">
        <f t="shared" si="0"/>
        <v>4.75</v>
      </c>
      <c r="E37" s="263">
        <f t="shared" ref="E37" si="3">D37*$B$4</f>
        <v>38</v>
      </c>
      <c r="F37" s="145"/>
      <c r="G37"/>
      <c r="H37"/>
      <c r="I37"/>
      <c r="J37"/>
      <c r="K37" s="315"/>
      <c r="L37" s="315"/>
      <c r="M37" s="315"/>
      <c r="N37" s="315"/>
      <c r="O37" s="315"/>
      <c r="P37" s="315"/>
      <c r="Q37" s="315"/>
      <c r="R37" s="315"/>
      <c r="S37" s="315"/>
      <c r="T37" s="144"/>
      <c r="U37" s="144"/>
      <c r="V37" s="144"/>
      <c r="W37" s="144"/>
      <c r="X37" s="144"/>
      <c r="Y37" s="144"/>
    </row>
    <row r="38" spans="1:27" s="78" customFormat="1" ht="15.75">
      <c r="A38" s="1125"/>
      <c r="B38" s="778" t="s">
        <v>573</v>
      </c>
      <c r="C38" s="346">
        <v>1200</v>
      </c>
      <c r="D38" s="262">
        <f t="shared" si="0"/>
        <v>1.1399999999999999</v>
      </c>
      <c r="E38" s="263">
        <f t="shared" si="2"/>
        <v>9.1199999999999992</v>
      </c>
      <c r="F38" s="145"/>
      <c r="G38"/>
      <c r="H38"/>
      <c r="I38"/>
      <c r="J38"/>
      <c r="K38" s="315"/>
      <c r="L38" s="315"/>
      <c r="M38" s="315"/>
      <c r="N38" s="315"/>
      <c r="O38" s="315"/>
      <c r="P38" s="315"/>
      <c r="Q38" s="315"/>
      <c r="R38" s="315"/>
      <c r="S38" s="315"/>
      <c r="T38" s="144"/>
      <c r="U38" s="144"/>
      <c r="V38" s="144"/>
      <c r="W38" s="144"/>
      <c r="X38" s="144"/>
      <c r="Y38" s="144"/>
    </row>
    <row r="39" spans="1:27" s="78" customFormat="1" ht="15.75">
      <c r="A39" s="1120" t="s">
        <v>578</v>
      </c>
      <c r="B39" s="778" t="s">
        <v>572</v>
      </c>
      <c r="C39" s="266">
        <v>120</v>
      </c>
      <c r="D39" s="262">
        <f t="shared" si="0"/>
        <v>0.114</v>
      </c>
      <c r="E39" s="263">
        <f t="shared" si="2"/>
        <v>0.91200000000000003</v>
      </c>
      <c r="F39" s="150"/>
      <c r="G39"/>
      <c r="H39"/>
      <c r="I39"/>
      <c r="J39"/>
      <c r="K39" s="146"/>
      <c r="L39" s="146"/>
      <c r="M39" s="255"/>
      <c r="N39" s="255"/>
      <c r="O39" s="255"/>
      <c r="P39" s="146"/>
      <c r="Q39" s="255"/>
      <c r="R39" s="255"/>
      <c r="S39" s="255"/>
      <c r="T39" s="144"/>
      <c r="U39" s="144"/>
      <c r="V39" s="144"/>
      <c r="W39" s="144"/>
      <c r="X39" s="144"/>
      <c r="Y39" s="144"/>
    </row>
    <row r="40" spans="1:27" ht="16.5" customHeight="1">
      <c r="A40" s="1121"/>
      <c r="B40" s="778" t="s">
        <v>581</v>
      </c>
      <c r="C40" s="266">
        <v>180</v>
      </c>
      <c r="D40" s="262">
        <f t="shared" si="0"/>
        <v>0.17100000000000001</v>
      </c>
      <c r="E40" s="263">
        <f t="shared" si="2"/>
        <v>1.3680000000000001</v>
      </c>
      <c r="F40" s="150"/>
      <c r="G40"/>
      <c r="I40"/>
      <c r="J40"/>
      <c r="K40" s="144"/>
      <c r="L40" s="144"/>
      <c r="M40" s="144"/>
      <c r="N40" s="144"/>
      <c r="O40" s="144"/>
      <c r="P40" s="144"/>
      <c r="Q40" s="144"/>
      <c r="R40" s="144"/>
      <c r="S40" s="144"/>
      <c r="T40" s="144"/>
      <c r="U40" s="144"/>
      <c r="V40" s="144"/>
      <c r="W40" s="144"/>
      <c r="X40" s="144"/>
      <c r="Y40" s="144"/>
      <c r="Z40"/>
      <c r="AA40"/>
    </row>
    <row r="41" spans="1:27" s="78" customFormat="1" ht="16.5" customHeight="1">
      <c r="A41" s="1121"/>
      <c r="B41" s="779" t="s">
        <v>682</v>
      </c>
      <c r="C41" s="269">
        <v>600</v>
      </c>
      <c r="D41" s="262">
        <f t="shared" si="0"/>
        <v>0.56999999999999995</v>
      </c>
      <c r="E41" s="263">
        <f t="shared" si="2"/>
        <v>4.5599999999999996</v>
      </c>
      <c r="F41" s="255"/>
      <c r="G41"/>
      <c r="H41"/>
      <c r="I41"/>
      <c r="J41"/>
      <c r="K41" s="144"/>
      <c r="L41" s="144"/>
      <c r="M41" s="144"/>
      <c r="N41" s="144"/>
      <c r="O41" s="144"/>
      <c r="P41" s="144"/>
      <c r="Q41" s="144"/>
      <c r="R41" s="144"/>
      <c r="S41" s="144"/>
      <c r="T41" s="144"/>
      <c r="U41" s="144"/>
      <c r="V41" s="144"/>
      <c r="W41" s="144"/>
      <c r="X41" s="144"/>
      <c r="Y41" s="144"/>
    </row>
    <row r="42" spans="1:27" ht="16.5" thickBot="1">
      <c r="A42" s="1123"/>
      <c r="B42" s="779" t="s">
        <v>582</v>
      </c>
      <c r="C42" s="269">
        <v>2000</v>
      </c>
      <c r="D42" s="270">
        <f t="shared" si="0"/>
        <v>1.9</v>
      </c>
      <c r="E42" s="271">
        <f t="shared" si="2"/>
        <v>15.2</v>
      </c>
      <c r="F42" s="150"/>
      <c r="G42"/>
      <c r="I42"/>
      <c r="J42"/>
      <c r="K42" s="314"/>
      <c r="L42" s="314"/>
      <c r="M42" s="314"/>
      <c r="N42" s="314"/>
      <c r="O42" s="314"/>
      <c r="P42" s="314"/>
      <c r="Q42" s="256"/>
      <c r="R42" s="256"/>
      <c r="S42" s="256"/>
      <c r="T42" s="144"/>
      <c r="U42" s="144"/>
      <c r="V42" s="144"/>
      <c r="W42" s="144"/>
      <c r="X42" s="144"/>
      <c r="Y42" s="144"/>
      <c r="Z42"/>
      <c r="AA42"/>
    </row>
    <row r="43" spans="1:27" ht="16.5" thickBot="1">
      <c r="A43" s="342" t="s">
        <v>298</v>
      </c>
      <c r="B43" s="343"/>
      <c r="C43" s="272">
        <f>SUM(C15:C42)</f>
        <v>35000</v>
      </c>
      <c r="D43" s="272">
        <f>SUM(D15:D42)</f>
        <v>33.250000000000007</v>
      </c>
      <c r="E43" s="345">
        <f>SUM(E15:E42)</f>
        <v>258.02</v>
      </c>
      <c r="F43" s="78"/>
      <c r="G43"/>
      <c r="I43"/>
      <c r="J43"/>
      <c r="M43" s="78"/>
      <c r="N43" s="78"/>
      <c r="P43"/>
      <c r="R43" s="78"/>
      <c r="T43"/>
      <c r="U43"/>
      <c r="X43" s="78"/>
      <c r="Y43" s="78"/>
      <c r="Z43"/>
      <c r="AA43"/>
    </row>
    <row r="44" spans="1:27" ht="16.5" thickBot="1">
      <c r="D44" s="255"/>
      <c r="E44" s="255"/>
      <c r="G44"/>
      <c r="I44"/>
      <c r="J44"/>
    </row>
    <row r="45" spans="1:27" ht="15.75">
      <c r="A45" s="1116" t="s">
        <v>586</v>
      </c>
      <c r="B45" s="1117"/>
      <c r="C45" s="1118"/>
      <c r="D45" s="255"/>
      <c r="E45" s="255"/>
      <c r="G45"/>
      <c r="I45"/>
      <c r="J45"/>
    </row>
    <row r="46" spans="1:27" ht="16.5" thickBot="1">
      <c r="A46" s="1109">
        <f>E43*B9+E43*8*0.4</f>
        <v>5986.0639999999994</v>
      </c>
      <c r="B46" s="1110"/>
      <c r="C46" s="1111"/>
      <c r="D46" s="255"/>
      <c r="E46" s="255"/>
      <c r="G46"/>
      <c r="I46"/>
      <c r="J46"/>
    </row>
    <row r="47" spans="1:27">
      <c r="A47" s="150"/>
      <c r="B47" s="150"/>
      <c r="C47" s="78"/>
    </row>
    <row r="48" spans="1:27">
      <c r="C48" s="78"/>
    </row>
    <row r="49" spans="5:10" ht="15.75">
      <c r="E49" s="347"/>
      <c r="F49" s="347"/>
      <c r="G49" s="347"/>
      <c r="H49" s="347"/>
      <c r="I49" s="347"/>
      <c r="J49" s="347"/>
    </row>
  </sheetData>
  <mergeCells count="21">
    <mergeCell ref="A45:C45"/>
    <mergeCell ref="A46:C46"/>
    <mergeCell ref="G23:I23"/>
    <mergeCell ref="G29:I29"/>
    <mergeCell ref="G27:I27"/>
    <mergeCell ref="G25:I25"/>
    <mergeCell ref="A24:A28"/>
    <mergeCell ref="A29:A34"/>
    <mergeCell ref="G24:J24"/>
    <mergeCell ref="G26:J26"/>
    <mergeCell ref="G28:J28"/>
    <mergeCell ref="A39:A42"/>
    <mergeCell ref="A20:A23"/>
    <mergeCell ref="A35:A38"/>
    <mergeCell ref="A1:L3"/>
    <mergeCell ref="A15:A19"/>
    <mergeCell ref="G14:I14"/>
    <mergeCell ref="G15:I15"/>
    <mergeCell ref="G18:H18"/>
    <mergeCell ref="A12:J12"/>
    <mergeCell ref="A7:B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53"/>
  <sheetViews>
    <sheetView topLeftCell="A13" workbookViewId="0">
      <selection activeCell="B33" sqref="B33"/>
    </sheetView>
  </sheetViews>
  <sheetFormatPr baseColWidth="10" defaultRowHeight="15"/>
  <cols>
    <col min="1" max="1" width="27.85546875" bestFit="1" customWidth="1"/>
    <col min="2" max="2" width="14.85546875" bestFit="1" customWidth="1"/>
    <col min="3" max="8" width="16.5703125" bestFit="1" customWidth="1"/>
  </cols>
  <sheetData>
    <row r="2" spans="1:8">
      <c r="A2" s="30" t="s">
        <v>594</v>
      </c>
      <c r="B2" s="279">
        <v>0.105</v>
      </c>
    </row>
    <row r="3" spans="1:8">
      <c r="A3" s="30" t="s">
        <v>595</v>
      </c>
      <c r="B3" s="279">
        <v>0.21</v>
      </c>
    </row>
    <row r="4" spans="1:8">
      <c r="A4" s="37"/>
      <c r="B4" s="37"/>
      <c r="C4" s="37"/>
      <c r="D4" s="37"/>
      <c r="E4" s="37"/>
      <c r="F4" s="37"/>
      <c r="G4" s="37"/>
      <c r="H4" s="37"/>
    </row>
    <row r="5" spans="1:8">
      <c r="A5" s="798" t="s">
        <v>175</v>
      </c>
      <c r="B5" s="359" t="s">
        <v>113</v>
      </c>
      <c r="C5" s="359" t="s">
        <v>114</v>
      </c>
      <c r="D5" s="359" t="s">
        <v>115</v>
      </c>
      <c r="E5" s="359" t="s">
        <v>116</v>
      </c>
      <c r="F5" s="359" t="s">
        <v>117</v>
      </c>
      <c r="G5" s="359" t="s">
        <v>118</v>
      </c>
      <c r="H5" s="359" t="s">
        <v>119</v>
      </c>
    </row>
    <row r="6" spans="1:8" s="78" customFormat="1">
      <c r="A6" s="1126"/>
      <c r="B6" s="1126"/>
      <c r="C6" s="1126"/>
      <c r="D6" s="1126"/>
      <c r="E6" s="1126"/>
      <c r="F6" s="1126"/>
      <c r="G6" s="1126"/>
      <c r="H6" s="1126"/>
    </row>
    <row r="7" spans="1:8" s="78" customFormat="1">
      <c r="A7" s="429" t="s">
        <v>594</v>
      </c>
      <c r="B7" s="454">
        <f>'Ventas y costos directos'!B4*IVA!$B2</f>
        <v>995407682.61777985</v>
      </c>
      <c r="C7" s="454">
        <f>'Ventas y costos directos'!C4*IVA!$B2</f>
        <v>1486886349.609396</v>
      </c>
      <c r="D7" s="454">
        <f>'Ventas y costos directos'!D4*IVA!$B2</f>
        <v>1630643340.1151724</v>
      </c>
      <c r="E7" s="454">
        <f>'Ventas y costos directos'!E4*IVA!$B2</f>
        <v>1711089565.5438836</v>
      </c>
      <c r="F7" s="454">
        <f>'Ventas y costos directos'!F4*IVA!$B2</f>
        <v>1799020541.2302163</v>
      </c>
      <c r="G7" s="454">
        <f>'Ventas y costos directos'!G4*IVA!$B2</f>
        <v>1893949610.2131429</v>
      </c>
      <c r="H7" s="454">
        <f>'Ventas y costos directos'!H4*IVA!$B2</f>
        <v>1976496887.6442127</v>
      </c>
    </row>
    <row r="8" spans="1:8" s="78" customFormat="1">
      <c r="A8" s="429" t="s">
        <v>683</v>
      </c>
      <c r="B8" s="454">
        <f>'Ventas y costos directos'!B5*IVA!$B3</f>
        <v>352140320.30733418</v>
      </c>
      <c r="C8" s="454">
        <f>'Ventas y costos directos'!C5*IVA!$B3</f>
        <v>526008232.15979397</v>
      </c>
      <c r="D8" s="454">
        <f>'Ventas y costos directos'!D5*IVA!$B3</f>
        <v>576864412.56418085</v>
      </c>
      <c r="E8" s="454">
        <f>'Ventas y costos directos'!E5*IVA!$B3</f>
        <v>605323465.15606248</v>
      </c>
      <c r="F8" s="454">
        <f>'Ventas y costos directos'!F5*IVA!$B3</f>
        <v>636430359.8323127</v>
      </c>
      <c r="G8" s="454">
        <f>'Ventas y costos directos'!G5*IVA!$B3</f>
        <v>670012934.43150878</v>
      </c>
      <c r="H8" s="454">
        <f>'Ventas y costos directos'!H5*IVA!$B3</f>
        <v>699215265.51924014</v>
      </c>
    </row>
    <row r="9" spans="1:8" s="78" customFormat="1">
      <c r="A9" s="429" t="s">
        <v>595</v>
      </c>
      <c r="B9" s="454">
        <f>'Ventas y costos directos'!B6*IVA!$B3</f>
        <v>557212452.27789068</v>
      </c>
      <c r="C9" s="454">
        <f>'Ventas y costos directos'!C6*IVA!$B3</f>
        <v>832892908.15811825</v>
      </c>
      <c r="D9" s="454">
        <f>'Ventas y costos directos'!D6*IVA!$B3</f>
        <v>913864374.93590295</v>
      </c>
      <c r="E9" s="454">
        <f>'Ventas y costos directos'!E6*IVA!$B3</f>
        <v>959047211.89949012</v>
      </c>
      <c r="F9" s="454">
        <f>'Ventas y costos directos'!F6*IVA!$B3</f>
        <v>1008116502.7337167</v>
      </c>
      <c r="G9" s="454">
        <f>'Ventas y costos directos'!G6*IVA!$B3</f>
        <v>1060861958.2579263</v>
      </c>
      <c r="H9" s="454">
        <f>'Ventas y costos directos'!H6*IVA!$B3</f>
        <v>1106487337.049932</v>
      </c>
    </row>
    <row r="10" spans="1:8">
      <c r="A10" s="455" t="s">
        <v>175</v>
      </c>
      <c r="B10" s="456">
        <f>SUM(B7:B9)</f>
        <v>1904760455.2030048</v>
      </c>
      <c r="C10" s="456">
        <f t="shared" ref="C10:H10" si="0">SUM(C7:C9)</f>
        <v>2845787489.9273081</v>
      </c>
      <c r="D10" s="456">
        <f t="shared" si="0"/>
        <v>3121372127.6152563</v>
      </c>
      <c r="E10" s="456">
        <f t="shared" si="0"/>
        <v>3275460242.5994358</v>
      </c>
      <c r="F10" s="456">
        <f t="shared" si="0"/>
        <v>3443567403.7962456</v>
      </c>
      <c r="G10" s="456">
        <f t="shared" si="0"/>
        <v>3624824502.9025779</v>
      </c>
      <c r="H10" s="456">
        <f t="shared" si="0"/>
        <v>3782199490.2133851</v>
      </c>
    </row>
    <row r="11" spans="1:8">
      <c r="A11" s="37"/>
      <c r="B11" s="37"/>
      <c r="C11" s="37"/>
      <c r="D11" s="37"/>
      <c r="E11" s="37"/>
      <c r="F11" s="37"/>
      <c r="G11" s="37"/>
      <c r="H11" s="37"/>
    </row>
    <row r="12" spans="1:8">
      <c r="A12" s="798" t="s">
        <v>176</v>
      </c>
      <c r="B12" s="359" t="s">
        <v>113</v>
      </c>
      <c r="C12" s="359" t="s">
        <v>114</v>
      </c>
      <c r="D12" s="359" t="s">
        <v>115</v>
      </c>
      <c r="E12" s="359" t="s">
        <v>116</v>
      </c>
      <c r="F12" s="359" t="s">
        <v>117</v>
      </c>
      <c r="G12" s="359" t="s">
        <v>118</v>
      </c>
      <c r="H12" s="359" t="s">
        <v>119</v>
      </c>
    </row>
    <row r="13" spans="1:8" ht="14.25" customHeight="1">
      <c r="A13" s="1126" t="s">
        <v>177</v>
      </c>
      <c r="B13" s="1126"/>
      <c r="C13" s="1126"/>
      <c r="D13" s="1126"/>
      <c r="E13" s="1126"/>
      <c r="F13" s="1126"/>
      <c r="G13" s="1126"/>
      <c r="H13" s="1126"/>
    </row>
    <row r="14" spans="1:8" s="78" customFormat="1" ht="14.25" customHeight="1">
      <c r="A14" s="429" t="str">
        <f>'Ventas y costos directos'!A15</f>
        <v xml:space="preserve"> Equipamieto</v>
      </c>
      <c r="B14" s="454">
        <f>'Ventas y costos directos'!B15*$B$2</f>
        <v>647014993.70155692</v>
      </c>
      <c r="C14" s="454">
        <f>'Ventas y costos directos'!C15*$B$2</f>
        <v>966476127.24610734</v>
      </c>
      <c r="D14" s="454">
        <f>'Ventas y costos directos'!D15*$B$2</f>
        <v>1059918171.0748621</v>
      </c>
      <c r="E14" s="454">
        <f>'Ventas y costos directos'!E15*$B$2</f>
        <v>1112208217.6035242</v>
      </c>
      <c r="F14" s="454">
        <f>'Ventas y costos directos'!F15*$B$2</f>
        <v>1169363351.7996407</v>
      </c>
      <c r="G14" s="454">
        <f>'Ventas y costos directos'!G15*$B$2</f>
        <v>1231067246.6385429</v>
      </c>
      <c r="H14" s="454">
        <f>'Ventas y costos directos'!H15*$B$2</f>
        <v>1284722976.9687383</v>
      </c>
    </row>
    <row r="15" spans="1:8" s="78" customFormat="1" ht="14.25" customHeight="1">
      <c r="A15" s="429" t="str">
        <f>'Ventas y costos directos'!A16</f>
        <v>Materiales de inst.</v>
      </c>
      <c r="B15" s="454">
        <f>'Ventas y costos directos'!B16*$B$3</f>
        <v>362188093.98062897</v>
      </c>
      <c r="C15" s="454">
        <f>'Ventas y costos directos'!C16*$B$3</f>
        <v>541380390.30277693</v>
      </c>
      <c r="D15" s="454">
        <f>'Ventas y costos directos'!D16*$B$3</f>
        <v>594011843.70833695</v>
      </c>
      <c r="E15" s="454">
        <f>'Ventas y costos directos'!E16*$B$3</f>
        <v>623380687.73466861</v>
      </c>
      <c r="F15" s="454">
        <f>'Ventas y costos directos'!F16*$B$3</f>
        <v>655275726.77691591</v>
      </c>
      <c r="G15" s="454">
        <f>'Ventas y costos directos'!G16*$B$3</f>
        <v>689560272.86765206</v>
      </c>
      <c r="H15" s="454">
        <f>'Ventas y costos directos'!H16*$B$3</f>
        <v>719216769.08245587</v>
      </c>
    </row>
    <row r="16" spans="1:8" s="78" customFormat="1" ht="14.25" customHeight="1">
      <c r="A16" s="429">
        <f>'Ventas y costos directos'!A18</f>
        <v>0</v>
      </c>
      <c r="B16" s="454">
        <f>'Ventas y costos directos'!B18*'Datos de Ventas'!$C45</f>
        <v>0</v>
      </c>
      <c r="C16" s="454">
        <f>'Ventas y costos directos'!C18*'Datos de Ventas'!$C45</f>
        <v>0</v>
      </c>
      <c r="D16" s="454">
        <f>'Ventas y costos directos'!D18*'Datos de Ventas'!$C45</f>
        <v>0</v>
      </c>
      <c r="E16" s="454">
        <f>'Ventas y costos directos'!E18*'Datos de Ventas'!$C45</f>
        <v>0</v>
      </c>
      <c r="F16" s="454">
        <f>'Ventas y costos directos'!F18*'Datos de Ventas'!$C45</f>
        <v>0</v>
      </c>
      <c r="G16" s="454">
        <f>'Ventas y costos directos'!G18*'Datos de Ventas'!$C45</f>
        <v>0</v>
      </c>
      <c r="H16" s="454">
        <f>'Ventas y costos directos'!H18*'Datos de Ventas'!$C45</f>
        <v>0</v>
      </c>
    </row>
    <row r="17" spans="1:8" s="78" customFormat="1" ht="14.25" customHeight="1">
      <c r="A17" s="429">
        <f>'Ventas y costos directos'!A19</f>
        <v>0</v>
      </c>
      <c r="B17" s="454">
        <f>'Ventas y costos directos'!B19*'Datos de Ventas'!$C46</f>
        <v>0</v>
      </c>
      <c r="C17" s="454">
        <f>'Ventas y costos directos'!C19*'Datos de Ventas'!$C46</f>
        <v>0</v>
      </c>
      <c r="D17" s="454">
        <f>'Ventas y costos directos'!D19*'Datos de Ventas'!$C46</f>
        <v>0</v>
      </c>
      <c r="E17" s="454">
        <f>'Ventas y costos directos'!E19*'Datos de Ventas'!$C46</f>
        <v>0</v>
      </c>
      <c r="F17" s="454">
        <f>'Ventas y costos directos'!F19*'Datos de Ventas'!$C46</f>
        <v>0</v>
      </c>
      <c r="G17" s="454">
        <f>'Ventas y costos directos'!G19*'Datos de Ventas'!$C46</f>
        <v>0</v>
      </c>
      <c r="H17" s="454">
        <f>'Ventas y costos directos'!H19*'Datos de Ventas'!$C46</f>
        <v>0</v>
      </c>
    </row>
    <row r="18" spans="1:8" s="78" customFormat="1" ht="14.25" customHeight="1">
      <c r="A18" s="429">
        <f>'Ventas y costos directos'!A20</f>
        <v>0</v>
      </c>
      <c r="B18" s="454">
        <f>'Ventas y costos directos'!B20*'Datos de Ventas'!$C47</f>
        <v>0</v>
      </c>
      <c r="C18" s="454">
        <f>'Ventas y costos directos'!C20*'Datos de Ventas'!$C47</f>
        <v>0</v>
      </c>
      <c r="D18" s="454">
        <f>'Ventas y costos directos'!D20*'Datos de Ventas'!$C47</f>
        <v>0</v>
      </c>
      <c r="E18" s="454">
        <f>'Ventas y costos directos'!E20*'Datos de Ventas'!$C47</f>
        <v>0</v>
      </c>
      <c r="F18" s="454">
        <f>'Ventas y costos directos'!F20*'Datos de Ventas'!$C47</f>
        <v>0</v>
      </c>
      <c r="G18" s="454">
        <f>'Ventas y costos directos'!G20*'Datos de Ventas'!$C47</f>
        <v>0</v>
      </c>
      <c r="H18" s="454">
        <f>'Ventas y costos directos'!H20*'Datos de Ventas'!$C47</f>
        <v>0</v>
      </c>
    </row>
    <row r="19" spans="1:8">
      <c r="A19" s="429" t="str">
        <f>'Ventas y costos directos'!A22</f>
        <v>Consumo eléctrico</v>
      </c>
      <c r="B19" s="454">
        <f>'Ventas y costos directos'!B22*$B$3</f>
        <v>2187946.5361314779</v>
      </c>
      <c r="C19" s="454">
        <f>'Ventas y costos directos'!C22*$B$3</f>
        <v>3281919.8041972173</v>
      </c>
      <c r="D19" s="454">
        <f>'Ventas y costos directos'!D22*$B$3</f>
        <v>3610111.7846169388</v>
      </c>
      <c r="E19" s="454">
        <f>'Ventas y costos directos'!E22*$B$3</f>
        <v>3790617.3738477859</v>
      </c>
      <c r="F19" s="454">
        <f>'Ventas y costos directos'!F22*$B$3</f>
        <v>3980148.2425401756</v>
      </c>
      <c r="G19" s="454">
        <f>'Ventas y costos directos'!G22*$B$3</f>
        <v>4179155.6546671842</v>
      </c>
      <c r="H19" s="454">
        <f>'Ventas y costos directos'!H22*$B$3</f>
        <v>4346321.8808538718</v>
      </c>
    </row>
    <row r="20" spans="1:8">
      <c r="A20" s="455" t="s">
        <v>178</v>
      </c>
      <c r="B20" s="456">
        <f t="shared" ref="B20:H20" si="1">SUM(B14:B19)</f>
        <v>1011391034.2183174</v>
      </c>
      <c r="C20" s="456">
        <f t="shared" si="1"/>
        <v>1511138437.3530817</v>
      </c>
      <c r="D20" s="456">
        <f t="shared" si="1"/>
        <v>1657540126.567816</v>
      </c>
      <c r="E20" s="456">
        <f t="shared" si="1"/>
        <v>1739379522.7120407</v>
      </c>
      <c r="F20" s="456">
        <f t="shared" si="1"/>
        <v>1828619226.8190968</v>
      </c>
      <c r="G20" s="456">
        <f t="shared" si="1"/>
        <v>1924806675.1608622</v>
      </c>
      <c r="H20" s="456">
        <f t="shared" si="1"/>
        <v>2008286067.9320481</v>
      </c>
    </row>
    <row r="21" spans="1:8">
      <c r="A21" s="1126" t="s">
        <v>146</v>
      </c>
      <c r="B21" s="1126"/>
      <c r="C21" s="1126"/>
      <c r="D21" s="1126"/>
      <c r="E21" s="1126"/>
      <c r="F21" s="1126"/>
      <c r="G21" s="1126"/>
      <c r="H21" s="1126"/>
    </row>
    <row r="22" spans="1:8" s="78" customFormat="1">
      <c r="A22" s="429" t="str">
        <f>'Gs Adm, Vtas y Com'!A23</f>
        <v>Gs contrato alquiler</v>
      </c>
      <c r="B22" s="454">
        <f>'Gs Adm, Vtas y Com'!B22*'Gs Adm, Vtas y Com'!$C6</f>
        <v>70587.871199999994</v>
      </c>
      <c r="C22" s="454">
        <f>'Gs Adm, Vtas y Com'!C22*'Gs Adm, Vtas y Com'!$C6</f>
        <v>105881.80680000001</v>
      </c>
      <c r="D22" s="454">
        <f>'Gs Adm, Vtas y Com'!D22*'Gs Adm, Vtas y Com'!$C6</f>
        <v>116469.98748</v>
      </c>
      <c r="E22" s="454">
        <f>'Gs Adm, Vtas y Com'!E22*'Gs Adm, Vtas y Com'!$C6</f>
        <v>122293.48685400002</v>
      </c>
      <c r="F22" s="454">
        <f>'Gs Adm, Vtas y Com'!F22*'Gs Adm, Vtas y Com'!$C6</f>
        <v>128408.16119670001</v>
      </c>
      <c r="G22" s="454">
        <f>'Gs Adm, Vtas y Com'!G22*'Gs Adm, Vtas y Com'!$C6</f>
        <v>134828.569256535</v>
      </c>
      <c r="H22" s="454">
        <f>'Gs Adm, Vtas y Com'!H22*'Gs Adm, Vtas y Com'!$C6</f>
        <v>140221.71202679639</v>
      </c>
    </row>
    <row r="23" spans="1:8">
      <c r="A23" s="429" t="str">
        <f>'Gs Adm, Vtas y Com'!A24</f>
        <v>Gs. Mantenimiento y limpieza</v>
      </c>
      <c r="B23" s="454">
        <f>'Gs Adm, Vtas y Com'!B24*'Gs Adm, Vtas y Com'!$C7</f>
        <v>16581.599999999999</v>
      </c>
      <c r="C23" s="454">
        <f>'Gs Adm, Vtas y Com'!C24*'Gs Adm, Vtas y Com'!$C7</f>
        <v>24872.400000000001</v>
      </c>
      <c r="D23" s="454">
        <f>'Gs Adm, Vtas y Com'!D24*'Gs Adm, Vtas y Com'!$C7</f>
        <v>27359.640000000003</v>
      </c>
      <c r="E23" s="454">
        <f>'Gs Adm, Vtas y Com'!E24*'Gs Adm, Vtas y Com'!$C7</f>
        <v>28727.622000000003</v>
      </c>
      <c r="F23" s="454">
        <f>'Gs Adm, Vtas y Com'!F24*'Gs Adm, Vtas y Com'!$C7</f>
        <v>30164.003100000002</v>
      </c>
      <c r="G23" s="454">
        <f>'Gs Adm, Vtas y Com'!G24*'Gs Adm, Vtas y Com'!$C7</f>
        <v>31672.203255</v>
      </c>
      <c r="H23" s="454">
        <f>'Gs Adm, Vtas y Com'!H24*'Gs Adm, Vtas y Com'!$C7</f>
        <v>32939.091385199994</v>
      </c>
    </row>
    <row r="24" spans="1:8">
      <c r="A24" s="429" t="str">
        <f>'Gs Adm, Vtas y Com'!A25</f>
        <v>Art. Limpieza</v>
      </c>
      <c r="B24" s="454">
        <f>'Gs Adm, Vtas y Com'!B25*'Gs Adm, Vtas y Com'!$C8</f>
        <v>2368.7999999999997</v>
      </c>
      <c r="C24" s="454">
        <f>'Gs Adm, Vtas y Com'!C25*'Gs Adm, Vtas y Com'!$C8</f>
        <v>3553.2000000000003</v>
      </c>
      <c r="D24" s="454">
        <f>'Gs Adm, Vtas y Com'!D25*'Gs Adm, Vtas y Com'!$C8</f>
        <v>3908.5200000000004</v>
      </c>
      <c r="E24" s="454">
        <f>'Gs Adm, Vtas y Com'!E25*'Gs Adm, Vtas y Com'!$C8</f>
        <v>4103.9459999999999</v>
      </c>
      <c r="F24" s="454">
        <f>'Gs Adm, Vtas y Com'!F25*'Gs Adm, Vtas y Com'!$C8</f>
        <v>4309.1433000000006</v>
      </c>
      <c r="G24" s="454">
        <f>'Gs Adm, Vtas y Com'!G25*'Gs Adm, Vtas y Com'!$C8</f>
        <v>4524.6004649999995</v>
      </c>
      <c r="H24" s="454">
        <f>'Gs Adm, Vtas y Com'!H25*'Gs Adm, Vtas y Com'!$C8</f>
        <v>4705.5844835999997</v>
      </c>
    </row>
    <row r="25" spans="1:8">
      <c r="A25" s="455" t="s">
        <v>150</v>
      </c>
      <c r="B25" s="456">
        <f>SUM(B22:B24)</f>
        <v>89538.271200000003</v>
      </c>
      <c r="C25" s="456">
        <f t="shared" ref="C25:H25" si="2">SUM(C22:C24)</f>
        <v>134307.40680000003</v>
      </c>
      <c r="D25" s="456">
        <f t="shared" si="2"/>
        <v>147738.14747999999</v>
      </c>
      <c r="E25" s="456">
        <f t="shared" si="2"/>
        <v>155125.05485400002</v>
      </c>
      <c r="F25" s="456">
        <f t="shared" si="2"/>
        <v>162881.3075967</v>
      </c>
      <c r="G25" s="456">
        <f t="shared" si="2"/>
        <v>171025.372976535</v>
      </c>
      <c r="H25" s="456">
        <f t="shared" si="2"/>
        <v>177866.38789559639</v>
      </c>
    </row>
    <row r="26" spans="1:8">
      <c r="A26" s="1126" t="s">
        <v>149</v>
      </c>
      <c r="B26" s="1126"/>
      <c r="C26" s="1126"/>
      <c r="D26" s="1126"/>
      <c r="E26" s="1126"/>
      <c r="F26" s="1126"/>
      <c r="G26" s="1126"/>
      <c r="H26" s="1126"/>
    </row>
    <row r="27" spans="1:8">
      <c r="A27" s="429" t="str">
        <f>'Gs Adm, Vtas y Com'!A28</f>
        <v>Redes sociales</v>
      </c>
      <c r="B27" s="454">
        <f>'Gs Adm, Vtas y Com'!B28*'Gs Adm, Vtas y Com'!$C10</f>
        <v>1450084.0689103925</v>
      </c>
      <c r="C27" s="454">
        <f>'Gs Adm, Vtas y Com'!C28*'Gs Adm, Vtas y Com'!$C10</f>
        <v>2166336.9197683525</v>
      </c>
      <c r="D27" s="454">
        <f>'Gs Adm, Vtas y Com'!D28*'Gs Adm, Vtas y Com'!$C10</f>
        <v>2376007.733865214</v>
      </c>
      <c r="E27" s="454">
        <f>'Gs Adm, Vtas y Com'!E28*'Gs Adm, Vtas y Com'!$C10</f>
        <v>2493274.9040716602</v>
      </c>
      <c r="F27" s="454">
        <f>'Gs Adm, Vtas y Com'!F28*'Gs Adm, Vtas y Com'!$C10</f>
        <v>2621293.972513231</v>
      </c>
      <c r="G27" s="454">
        <f>'Gs Adm, Vtas y Com'!G28*'Gs Adm, Vtas y Com'!$C10</f>
        <v>2759387.0565578607</v>
      </c>
      <c r="H27" s="454">
        <f>'Gs Adm, Vtas y Com'!H28*'Gs Adm, Vtas y Com'!$C10</f>
        <v>2879348.1889287992</v>
      </c>
    </row>
    <row r="28" spans="1:8">
      <c r="A28" s="429" t="str">
        <f>'Gs Adm, Vtas y Com'!A29</f>
        <v>Identidad de marca</v>
      </c>
      <c r="B28" s="454">
        <f>'Gs Adm, Vtas y Com'!B29*'Gs Adm, Vtas y Com'!$C11</f>
        <v>580033.62756415689</v>
      </c>
      <c r="C28" s="454">
        <f>'Gs Adm, Vtas y Com'!C29*'Gs Adm, Vtas y Com'!$C11</f>
        <v>866534.76790734089</v>
      </c>
      <c r="D28" s="454">
        <f>'Gs Adm, Vtas y Com'!D29*'Gs Adm, Vtas y Com'!$C11</f>
        <v>950403.09354608564</v>
      </c>
      <c r="E28" s="454">
        <f>'Gs Adm, Vtas y Com'!E29*'Gs Adm, Vtas y Com'!$C11</f>
        <v>997309.96162866382</v>
      </c>
      <c r="F28" s="454">
        <f>'Gs Adm, Vtas y Com'!F29*'Gs Adm, Vtas y Com'!$C11</f>
        <v>1048517.5890052923</v>
      </c>
      <c r="G28" s="454">
        <f>'Gs Adm, Vtas y Com'!G29*'Gs Adm, Vtas y Com'!$C11</f>
        <v>1103754.8226231441</v>
      </c>
      <c r="H28" s="454">
        <f>'Gs Adm, Vtas y Com'!H29*'Gs Adm, Vtas y Com'!$C11</f>
        <v>1151739.2755715195</v>
      </c>
    </row>
    <row r="29" spans="1:8" s="78" customFormat="1">
      <c r="A29" s="429" t="str">
        <f>'Gs Adm, Vtas y Com'!A30</f>
        <v>Folletería y tarj. Personales</v>
      </c>
      <c r="B29" s="454">
        <f>'Gs Adm, Vtas y Com'!B30*'Gs Adm, Vtas y Com'!$C12</f>
        <v>290016.81378207845</v>
      </c>
      <c r="C29" s="454">
        <f>'Gs Adm, Vtas y Com'!C30*'Gs Adm, Vtas y Com'!$C12</f>
        <v>433267.38395367045</v>
      </c>
      <c r="D29" s="454">
        <f>'Gs Adm, Vtas y Com'!D30*'Gs Adm, Vtas y Com'!$C12</f>
        <v>475201.54677304282</v>
      </c>
      <c r="E29" s="454">
        <f>'Gs Adm, Vtas y Com'!E30*'Gs Adm, Vtas y Com'!$C12</f>
        <v>498654.98081433191</v>
      </c>
      <c r="F29" s="454">
        <f>'Gs Adm, Vtas y Com'!F30*'Gs Adm, Vtas y Com'!$C12</f>
        <v>524258.79450264614</v>
      </c>
      <c r="G29" s="454">
        <f>'Gs Adm, Vtas y Com'!G30*'Gs Adm, Vtas y Com'!$C12</f>
        <v>551877.41131157207</v>
      </c>
      <c r="H29" s="454">
        <f>'Gs Adm, Vtas y Com'!H30*'Gs Adm, Vtas y Com'!$C12</f>
        <v>575869.63778575975</v>
      </c>
    </row>
    <row r="30" spans="1:8" s="78" customFormat="1">
      <c r="A30" s="429" t="str">
        <f>'Gs Adm, Vtas y Com'!A31</f>
        <v>Publicidad y comunicación</v>
      </c>
      <c r="B30" s="454">
        <f>'Gs Adm, Vtas y Com'!B31*'Gs Adm, Vtas y Com'!$C13</f>
        <v>580033.62756415689</v>
      </c>
      <c r="C30" s="454">
        <f>'Gs Adm, Vtas y Com'!C31*'Gs Adm, Vtas y Com'!$C13</f>
        <v>866534.76790734089</v>
      </c>
      <c r="D30" s="454">
        <f>'Gs Adm, Vtas y Com'!D31*'Gs Adm, Vtas y Com'!$C13</f>
        <v>950403.09354608564</v>
      </c>
      <c r="E30" s="454">
        <f>'Gs Adm, Vtas y Com'!E31*'Gs Adm, Vtas y Com'!$C13</f>
        <v>997309.96162866382</v>
      </c>
      <c r="F30" s="454">
        <f>'Gs Adm, Vtas y Com'!F31*'Gs Adm, Vtas y Com'!$C13</f>
        <v>1048517.5890052923</v>
      </c>
      <c r="G30" s="454">
        <f>'Gs Adm, Vtas y Com'!G31*'Gs Adm, Vtas y Com'!$C13</f>
        <v>1103754.8226231441</v>
      </c>
      <c r="H30" s="454">
        <f>'Gs Adm, Vtas y Com'!H31*'Gs Adm, Vtas y Com'!$C13</f>
        <v>1151739.2755715195</v>
      </c>
    </row>
    <row r="31" spans="1:8">
      <c r="A31" s="455" t="s">
        <v>154</v>
      </c>
      <c r="B31" s="456">
        <f>SUM(B27:B30)</f>
        <v>2900168.1378207845</v>
      </c>
      <c r="C31" s="456">
        <f t="shared" ref="C31:H31" si="3">SUM(C27:C30)</f>
        <v>4332673.8395367051</v>
      </c>
      <c r="D31" s="456">
        <f t="shared" si="3"/>
        <v>4752015.4677304281</v>
      </c>
      <c r="E31" s="456">
        <f t="shared" si="3"/>
        <v>4986549.8081433196</v>
      </c>
      <c r="F31" s="456">
        <f t="shared" si="3"/>
        <v>5242587.945026462</v>
      </c>
      <c r="G31" s="456">
        <f t="shared" si="3"/>
        <v>5518774.1131157214</v>
      </c>
      <c r="H31" s="456">
        <f t="shared" si="3"/>
        <v>5758696.3778575975</v>
      </c>
    </row>
    <row r="32" spans="1:8">
      <c r="A32" s="1126" t="s">
        <v>151</v>
      </c>
      <c r="B32" s="1126"/>
      <c r="C32" s="1126"/>
      <c r="D32" s="1126"/>
      <c r="E32" s="1126"/>
      <c r="F32" s="1126"/>
      <c r="G32" s="1126"/>
      <c r="H32" s="1126"/>
    </row>
    <row r="33" spans="1:8">
      <c r="A33" s="429" t="str">
        <f>'Gs Adm, Vtas y Com'!A34</f>
        <v>Papelería y útiles</v>
      </c>
      <c r="B33" s="454">
        <f>'Gs Adm, Vtas y Com'!B34*'Gs Adm, Vtas y Com'!$C15</f>
        <v>16581.599999999999</v>
      </c>
      <c r="C33" s="454">
        <f>'Gs Adm, Vtas y Com'!C34*'Gs Adm, Vtas y Com'!$C15</f>
        <v>24872.400000000001</v>
      </c>
      <c r="D33" s="454">
        <f>'Gs Adm, Vtas y Com'!D34*'Gs Adm, Vtas y Com'!$C15</f>
        <v>27359.640000000003</v>
      </c>
      <c r="E33" s="454">
        <f>'Gs Adm, Vtas y Com'!E34*'Gs Adm, Vtas y Com'!$C15</f>
        <v>28727.622000000003</v>
      </c>
      <c r="F33" s="454">
        <f>'Gs Adm, Vtas y Com'!F34*'Gs Adm, Vtas y Com'!$C15</f>
        <v>30164.003100000002</v>
      </c>
      <c r="G33" s="454">
        <f>'Gs Adm, Vtas y Com'!G34*'Gs Adm, Vtas y Com'!$C15</f>
        <v>31672.203255</v>
      </c>
      <c r="H33" s="454">
        <f>'Gs Adm, Vtas y Com'!H34*'Gs Adm, Vtas y Com'!$C15</f>
        <v>32939.091385199994</v>
      </c>
    </row>
    <row r="34" spans="1:8">
      <c r="A34" s="429" t="str">
        <f>'Gs Adm, Vtas y Com'!A35</f>
        <v>Seguros y ART</v>
      </c>
      <c r="B34" s="454">
        <f>'Gs Adm, Vtas y Com'!B35*'Gs Adm, Vtas y Com'!$C16</f>
        <v>12791.519999999999</v>
      </c>
      <c r="C34" s="454">
        <f>'Gs Adm, Vtas y Com'!C35*'Gs Adm, Vtas y Com'!$C16</f>
        <v>19187.28</v>
      </c>
      <c r="D34" s="454">
        <f>'Gs Adm, Vtas y Com'!D35*'Gs Adm, Vtas y Com'!$C16</f>
        <v>21106.008000000002</v>
      </c>
      <c r="E34" s="454">
        <f>'Gs Adm, Vtas y Com'!E35*'Gs Adm, Vtas y Com'!$C16</f>
        <v>22161.308400000002</v>
      </c>
      <c r="F34" s="454">
        <f>'Gs Adm, Vtas y Com'!F35*'Gs Adm, Vtas y Com'!$C16</f>
        <v>23269.373820000001</v>
      </c>
      <c r="G34" s="454">
        <f>'Gs Adm, Vtas y Com'!G35*'Gs Adm, Vtas y Com'!$C16</f>
        <v>24432.842510999999</v>
      </c>
      <c r="H34" s="454">
        <f>'Gs Adm, Vtas y Com'!H35*'Gs Adm, Vtas y Com'!$C16</f>
        <v>25410.156211439997</v>
      </c>
    </row>
    <row r="35" spans="1:8">
      <c r="A35" s="429" t="str">
        <f>'Gs Adm, Vtas y Com'!A36</f>
        <v>Telefonía e internet</v>
      </c>
      <c r="B35" s="454">
        <f>'Gs Adm, Vtas y Com'!B36*'Gs Adm, Vtas y Com'!$C17</f>
        <v>2368.7999999999997</v>
      </c>
      <c r="C35" s="454">
        <f>'Gs Adm, Vtas y Com'!C36*'Gs Adm, Vtas y Com'!$C17</f>
        <v>3553.2000000000003</v>
      </c>
      <c r="D35" s="454">
        <f>'Gs Adm, Vtas y Com'!D36*'Gs Adm, Vtas y Com'!$C17</f>
        <v>3908.5200000000004</v>
      </c>
      <c r="E35" s="454">
        <f>'Gs Adm, Vtas y Com'!E36*'Gs Adm, Vtas y Com'!$C17</f>
        <v>4103.9459999999999</v>
      </c>
      <c r="F35" s="454">
        <f>'Gs Adm, Vtas y Com'!F36*'Gs Adm, Vtas y Com'!$C17</f>
        <v>4309.1433000000006</v>
      </c>
      <c r="G35" s="454">
        <f>'Gs Adm, Vtas y Com'!G36*'Gs Adm, Vtas y Com'!$C17</f>
        <v>4524.6004649999995</v>
      </c>
      <c r="H35" s="454">
        <f>'Gs Adm, Vtas y Com'!H36*'Gs Adm, Vtas y Com'!$C17</f>
        <v>4705.5844835999997</v>
      </c>
    </row>
    <row r="36" spans="1:8">
      <c r="A36" s="455" t="s">
        <v>179</v>
      </c>
      <c r="B36" s="456">
        <f t="shared" ref="B36:H36" si="4">SUM(B33:B35)</f>
        <v>31741.919999999995</v>
      </c>
      <c r="C36" s="456">
        <f t="shared" si="4"/>
        <v>47612.88</v>
      </c>
      <c r="D36" s="456">
        <f t="shared" si="4"/>
        <v>52374.168000000005</v>
      </c>
      <c r="E36" s="456">
        <f t="shared" si="4"/>
        <v>54992.876400000008</v>
      </c>
      <c r="F36" s="456">
        <f t="shared" si="4"/>
        <v>57742.520220000006</v>
      </c>
      <c r="G36" s="456">
        <f t="shared" si="4"/>
        <v>60629.646230999992</v>
      </c>
      <c r="H36" s="456">
        <f t="shared" si="4"/>
        <v>63054.832080239998</v>
      </c>
    </row>
    <row r="37" spans="1:8">
      <c r="A37" s="64"/>
      <c r="B37" s="37"/>
      <c r="C37" s="37"/>
      <c r="D37" s="37"/>
      <c r="E37" s="37"/>
      <c r="F37" s="37"/>
      <c r="G37" s="37"/>
      <c r="H37" s="37"/>
    </row>
    <row r="38" spans="1:8">
      <c r="A38" s="455" t="s">
        <v>180</v>
      </c>
      <c r="B38" s="456">
        <f t="shared" ref="B38:H38" si="5">SUM(B36,B31,B25,B20)</f>
        <v>1014412482.5473381</v>
      </c>
      <c r="C38" s="456">
        <f t="shared" si="5"/>
        <v>1515653031.4794185</v>
      </c>
      <c r="D38" s="456">
        <f t="shared" si="5"/>
        <v>1662492254.3510265</v>
      </c>
      <c r="E38" s="456">
        <f t="shared" si="5"/>
        <v>1744576190.451438</v>
      </c>
      <c r="F38" s="456">
        <f t="shared" si="5"/>
        <v>1834082438.5919399</v>
      </c>
      <c r="G38" s="456">
        <f t="shared" si="5"/>
        <v>1930557104.2931855</v>
      </c>
      <c r="H38" s="456">
        <f t="shared" si="5"/>
        <v>2014285685.5298815</v>
      </c>
    </row>
    <row r="39" spans="1:8">
      <c r="A39" s="64"/>
      <c r="B39" s="37"/>
      <c r="C39" s="37"/>
      <c r="D39" s="37"/>
      <c r="E39" s="37"/>
      <c r="F39" s="37"/>
      <c r="G39" s="37"/>
      <c r="H39" s="37"/>
    </row>
    <row r="40" spans="1:8">
      <c r="A40" s="457" t="s">
        <v>181</v>
      </c>
      <c r="B40" s="458">
        <f t="shared" ref="B40:H40" si="6">B10-B38</f>
        <v>890347972.65566671</v>
      </c>
      <c r="C40" s="458">
        <f t="shared" si="6"/>
        <v>1330134458.4478896</v>
      </c>
      <c r="D40" s="458">
        <f t="shared" si="6"/>
        <v>1458879873.2642298</v>
      </c>
      <c r="E40" s="458">
        <f t="shared" si="6"/>
        <v>1530884052.1479979</v>
      </c>
      <c r="F40" s="458">
        <f t="shared" si="6"/>
        <v>1609484965.2043056</v>
      </c>
      <c r="G40" s="458">
        <f t="shared" si="6"/>
        <v>1694267398.6093924</v>
      </c>
      <c r="H40" s="458">
        <f t="shared" si="6"/>
        <v>1767913804.6835036</v>
      </c>
    </row>
    <row r="41" spans="1:8">
      <c r="A41" s="37"/>
      <c r="B41" s="37"/>
      <c r="C41" s="37"/>
      <c r="D41" s="37"/>
      <c r="E41" s="37"/>
      <c r="F41" s="37"/>
      <c r="G41" s="37"/>
      <c r="H41" s="37"/>
    </row>
    <row r="42" spans="1:8">
      <c r="A42" s="457" t="s">
        <v>124</v>
      </c>
      <c r="B42" s="458">
        <f>'Inversiones y depreciaciones'!B58+'Inversiones y depreciaciones'!C58</f>
        <v>483811326.65502888</v>
      </c>
      <c r="C42" s="458">
        <f>'Inversiones y depreciaciones'!D58</f>
        <v>537341815.1472609</v>
      </c>
      <c r="D42" s="458">
        <f>'Inversiones y depreciaciones'!E58</f>
        <v>102262982.86701438</v>
      </c>
      <c r="E42" s="458">
        <f>'Inversiones y depreciaciones'!F58</f>
        <v>60566763.208655961</v>
      </c>
      <c r="F42" s="458">
        <f>'Inversiones y depreciaciones'!G58</f>
        <v>64926280.386703216</v>
      </c>
      <c r="G42" s="458">
        <f>'Inversiones y depreciaciones'!H58</f>
        <v>69074252.617622092</v>
      </c>
      <c r="H42" s="458">
        <f>'Inversiones y depreciaciones'!I58</f>
        <v>60690987.662639357</v>
      </c>
    </row>
    <row r="43" spans="1:8">
      <c r="A43" s="65"/>
      <c r="B43" s="66"/>
      <c r="C43" s="66"/>
      <c r="D43" s="66"/>
      <c r="E43" s="66"/>
      <c r="F43" s="66"/>
      <c r="G43" s="66"/>
      <c r="H43" s="66"/>
    </row>
    <row r="44" spans="1:8" s="74" customFormat="1">
      <c r="A44" s="459" t="s">
        <v>182</v>
      </c>
      <c r="B44" s="460">
        <f>B40</f>
        <v>890347972.65566671</v>
      </c>
      <c r="C44" s="460">
        <f t="shared" ref="C44:H44" si="7">IF(C40&gt;(B46+C42),(B46+C42),IF(C40&lt;0,0,IF(C40&gt;B46,C40,IF(B46&gt;C40,C40,0))))</f>
        <v>130805169.14662308</v>
      </c>
      <c r="D44" s="460">
        <f t="shared" si="7"/>
        <v>102262982.86701438</v>
      </c>
      <c r="E44" s="460">
        <f t="shared" si="7"/>
        <v>60566763.208655961</v>
      </c>
      <c r="F44" s="460">
        <f t="shared" si="7"/>
        <v>64926280.386703216</v>
      </c>
      <c r="G44" s="460">
        <f t="shared" si="7"/>
        <v>69074252.617622092</v>
      </c>
      <c r="H44" s="460">
        <f t="shared" si="7"/>
        <v>60690987.662639357</v>
      </c>
    </row>
    <row r="45" spans="1:8" s="74" customFormat="1">
      <c r="A45" s="313"/>
      <c r="B45" s="313"/>
      <c r="C45" s="313"/>
      <c r="D45" s="313"/>
      <c r="E45" s="313"/>
      <c r="F45" s="313"/>
      <c r="G45" s="313"/>
      <c r="H45" s="313"/>
    </row>
    <row r="46" spans="1:8" s="74" customFormat="1">
      <c r="A46" s="455" t="s">
        <v>183</v>
      </c>
      <c r="B46" s="456">
        <f>B42-B40</f>
        <v>-406536646.00063783</v>
      </c>
      <c r="C46" s="456">
        <f t="shared" ref="C46:H46" si="8">IF((B46+C44-C40)&lt;0,0,(B46+C44-C40))</f>
        <v>0</v>
      </c>
      <c r="D46" s="456">
        <f t="shared" si="8"/>
        <v>0</v>
      </c>
      <c r="E46" s="456">
        <f t="shared" si="8"/>
        <v>0</v>
      </c>
      <c r="F46" s="456">
        <f t="shared" si="8"/>
        <v>0</v>
      </c>
      <c r="G46" s="456">
        <f t="shared" si="8"/>
        <v>0</v>
      </c>
      <c r="H46" s="456">
        <f t="shared" si="8"/>
        <v>0</v>
      </c>
    </row>
    <row r="47" spans="1:8">
      <c r="A47" s="37"/>
      <c r="B47" s="36"/>
      <c r="C47" s="36"/>
      <c r="D47" s="36"/>
      <c r="E47" s="36"/>
      <c r="F47" s="36"/>
      <c r="G47" s="36"/>
      <c r="H47" s="36"/>
    </row>
    <row r="48" spans="1:8">
      <c r="A48" s="37"/>
      <c r="B48" s="37"/>
      <c r="C48" s="37"/>
      <c r="D48" s="37"/>
      <c r="E48" s="37"/>
      <c r="F48" s="37"/>
      <c r="G48" s="37"/>
      <c r="H48" s="37"/>
    </row>
    <row r="49" spans="1:8">
      <c r="A49" s="37"/>
      <c r="B49" s="37"/>
      <c r="C49" s="36"/>
      <c r="D49" s="37"/>
      <c r="E49" s="37"/>
      <c r="F49" s="37"/>
      <c r="G49" s="37"/>
      <c r="H49" s="37"/>
    </row>
    <row r="50" spans="1:8">
      <c r="A50" s="37"/>
      <c r="B50" s="37"/>
      <c r="C50" s="37"/>
      <c r="D50" s="37"/>
      <c r="E50" s="37"/>
      <c r="F50" s="37"/>
      <c r="G50" s="37"/>
      <c r="H50" s="37"/>
    </row>
    <row r="51" spans="1:8">
      <c r="A51" s="37"/>
      <c r="B51" s="37"/>
      <c r="C51" s="37"/>
      <c r="D51" s="37"/>
      <c r="E51" s="37"/>
      <c r="F51" s="37"/>
      <c r="G51" s="37"/>
      <c r="H51" s="37"/>
    </row>
    <row r="52" spans="1:8">
      <c r="A52" s="37"/>
      <c r="B52" s="37"/>
      <c r="C52" s="37"/>
      <c r="D52" s="37"/>
      <c r="E52" s="37"/>
      <c r="F52" s="37"/>
      <c r="G52" s="37"/>
      <c r="H52" s="37"/>
    </row>
    <row r="53" spans="1:8">
      <c r="A53" s="37"/>
      <c r="B53" s="37"/>
      <c r="C53" s="37"/>
      <c r="D53" s="37"/>
      <c r="E53" s="37"/>
      <c r="F53" s="37"/>
      <c r="G53" s="37"/>
      <c r="H53" s="37"/>
    </row>
  </sheetData>
  <mergeCells count="5">
    <mergeCell ref="A13:H13"/>
    <mergeCell ref="A21:H21"/>
    <mergeCell ref="A26:H26"/>
    <mergeCell ref="A32:H32"/>
    <mergeCell ref="A6:H6"/>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20"/>
  <sheetViews>
    <sheetView workbookViewId="0">
      <selection activeCell="J6" sqref="J6"/>
    </sheetView>
  </sheetViews>
  <sheetFormatPr baseColWidth="10" defaultRowHeight="15"/>
  <cols>
    <col min="1" max="1" width="27.85546875" bestFit="1" customWidth="1"/>
    <col min="2" max="2" width="13.85546875" bestFit="1" customWidth="1"/>
    <col min="3" max="8" width="14.85546875" bestFit="1" customWidth="1"/>
  </cols>
  <sheetData>
    <row r="1" spans="1:9">
      <c r="A1" s="60"/>
      <c r="B1" s="60"/>
      <c r="C1" s="60"/>
      <c r="D1" s="67"/>
      <c r="E1" s="67"/>
      <c r="F1" s="67"/>
      <c r="G1" s="67"/>
      <c r="H1" s="67"/>
      <c r="I1" s="67"/>
    </row>
    <row r="2" spans="1:9" ht="15.75">
      <c r="A2" s="1127" t="s">
        <v>219</v>
      </c>
      <c r="B2" s="1127"/>
      <c r="C2" s="1127"/>
      <c r="D2" s="1127"/>
      <c r="E2" s="1127"/>
      <c r="F2" s="1127"/>
      <c r="G2" s="1127"/>
      <c r="H2" s="1127"/>
      <c r="I2" s="67"/>
    </row>
    <row r="3" spans="1:9">
      <c r="A3" s="886"/>
      <c r="B3" s="864" t="s">
        <v>113</v>
      </c>
      <c r="C3" s="864" t="s">
        <v>114</v>
      </c>
      <c r="D3" s="864" t="s">
        <v>115</v>
      </c>
      <c r="E3" s="864" t="s">
        <v>116</v>
      </c>
      <c r="F3" s="864" t="s">
        <v>117</v>
      </c>
      <c r="G3" s="864" t="s">
        <v>118</v>
      </c>
      <c r="H3" s="864" t="s">
        <v>119</v>
      </c>
      <c r="I3" s="67"/>
    </row>
    <row r="4" spans="1:9">
      <c r="A4" s="406" t="s">
        <v>220</v>
      </c>
      <c r="B4" s="461">
        <f>'Ventas y costos directos'!B7</f>
        <v>13810324465.813261</v>
      </c>
      <c r="C4" s="461">
        <f>'Ventas y costos directos'!C7</f>
        <v>20631780188.270023</v>
      </c>
      <c r="D4" s="461">
        <f>'Ventas y costos directos'!D7</f>
        <v>22628645084.430611</v>
      </c>
      <c r="E4" s="461">
        <f>'Ventas y costos directos'!E7</f>
        <v>23745475276.872952</v>
      </c>
      <c r="F4" s="461">
        <f>'Ventas y costos directos'!F7</f>
        <v>24964704500.126007</v>
      </c>
      <c r="G4" s="461">
        <f>'Ventas y costos directos'!G7</f>
        <v>26279876729.122482</v>
      </c>
      <c r="H4" s="461">
        <f>'Ventas y costos directos'!H7</f>
        <v>27422363704.083801</v>
      </c>
      <c r="I4" s="67"/>
    </row>
    <row r="5" spans="1:9">
      <c r="A5" s="406" t="s">
        <v>600</v>
      </c>
      <c r="B5" s="403">
        <f>(-'Ventas y costos directos'!B24-'Gs Adm, Vtas y Com'!B26)</f>
        <v>-9698985455.8432102</v>
      </c>
      <c r="C5" s="403">
        <f>(-'Ventas y costos directos'!C24-'Gs Adm, Vtas y Com'!C26)</f>
        <v>-14515648199.505072</v>
      </c>
      <c r="D5" s="403">
        <f>(-'Ventas y costos directos'!D24-'Gs Adm, Vtas y Com'!D26)</f>
        <v>-15891975237.495876</v>
      </c>
      <c r="E5" s="403">
        <f>(-'Ventas y costos directos'!E24-'Gs Adm, Vtas y Com'!E26)</f>
        <v>-16705553744.861065</v>
      </c>
      <c r="F5" s="403">
        <f>(-'Ventas y costos directos'!F24-'Gs Adm, Vtas y Com'!F26)</f>
        <v>-17529405124.453606</v>
      </c>
      <c r="G5" s="403">
        <f>(-'Ventas y costos directos'!G24-'Gs Adm, Vtas y Com'!G26)</f>
        <v>-18474059393.746632</v>
      </c>
      <c r="H5" s="403">
        <f>(-'Ventas y costos directos'!H24-'Gs Adm, Vtas y Com'!H26)</f>
        <v>-19232744627.156235</v>
      </c>
      <c r="I5" s="67"/>
    </row>
    <row r="6" spans="1:9">
      <c r="A6" s="886" t="s">
        <v>221</v>
      </c>
      <c r="B6" s="403">
        <f>(-'Gs Adm, Vtas y Com'!B32)</f>
        <v>-1381032446.581326</v>
      </c>
      <c r="C6" s="403">
        <f>(-'Gs Adm, Vtas y Com'!C32)</f>
        <v>-2063178018.8270023</v>
      </c>
      <c r="D6" s="403">
        <f>(-'Gs Adm, Vtas y Com'!D32)</f>
        <v>-2262864508.4430609</v>
      </c>
      <c r="E6" s="403">
        <f>(-'Gs Adm, Vtas y Com'!E32)</f>
        <v>-2374547527.6872954</v>
      </c>
      <c r="F6" s="403">
        <f>(-'Gs Adm, Vtas y Com'!F32)</f>
        <v>-2496470450.0126009</v>
      </c>
      <c r="G6" s="403">
        <f>(-'Gs Adm, Vtas y Com'!G32)</f>
        <v>-2627987672.9122486</v>
      </c>
      <c r="H6" s="403">
        <f>(-'Gs Adm, Vtas y Com'!H32)</f>
        <v>-2742236370.40838</v>
      </c>
      <c r="I6" s="67"/>
    </row>
    <row r="7" spans="1:9">
      <c r="A7" s="886" t="s">
        <v>222</v>
      </c>
      <c r="B7" s="403">
        <f>(-'Gs Adm, Vtas y Com'!B37)</f>
        <v>-15115200</v>
      </c>
      <c r="C7" s="403">
        <f>(-'Gs Adm, Vtas y Com'!C37)</f>
        <v>-22672800</v>
      </c>
      <c r="D7" s="403">
        <f>(-'Gs Adm, Vtas y Com'!D37)</f>
        <v>-24940080.000000004</v>
      </c>
      <c r="E7" s="403">
        <f>(-'Gs Adm, Vtas y Com'!E37)</f>
        <v>-26187084.000000004</v>
      </c>
      <c r="F7" s="403">
        <f>(-'Gs Adm, Vtas y Com'!F37)</f>
        <v>-27496438.200000003</v>
      </c>
      <c r="G7" s="403">
        <f>(-'Gs Adm, Vtas y Com'!G37)</f>
        <v>-28871260.109999999</v>
      </c>
      <c r="H7" s="403">
        <f>(-'Gs Adm, Vtas y Com'!H37)</f>
        <v>-30026110.514399998</v>
      </c>
      <c r="I7" s="67"/>
    </row>
    <row r="8" spans="1:9">
      <c r="A8" s="886" t="s">
        <v>223</v>
      </c>
      <c r="B8" s="403">
        <f>(-B4*'Inversiones y depreciaciones'!$B$26)</f>
        <v>-483361356.30346417</v>
      </c>
      <c r="C8" s="403">
        <f>(-C4*'Inversiones y depreciaciones'!$B$26)</f>
        <v>-722112306.58945084</v>
      </c>
      <c r="D8" s="403">
        <f>(-D4*'Inversiones y depreciaciones'!$B$26)</f>
        <v>-792002577.95507145</v>
      </c>
      <c r="E8" s="403">
        <f>(-E4*'Inversiones y depreciaciones'!$B$26)</f>
        <v>-831091634.69055343</v>
      </c>
      <c r="F8" s="403">
        <f>(-F4*'Inversiones y depreciaciones'!$B$26)</f>
        <v>-873764657.50441039</v>
      </c>
      <c r="G8" s="403">
        <f>(-G4*'Inversiones y depreciaciones'!$B$26)</f>
        <v>-919795685.51928699</v>
      </c>
      <c r="H8" s="403">
        <f>(-H4*'Inversiones y depreciaciones'!$B$26)</f>
        <v>-959782729.64293313</v>
      </c>
      <c r="I8" s="67"/>
    </row>
    <row r="9" spans="1:9">
      <c r="A9" s="855" t="s">
        <v>224</v>
      </c>
      <c r="B9" s="462">
        <f>SUM(B4:B8)</f>
        <v>2231830007.0852604</v>
      </c>
      <c r="C9" s="462">
        <f t="shared" ref="C9:H9" si="0">SUM(C4:C8)</f>
        <v>3308168863.3484983</v>
      </c>
      <c r="D9" s="462">
        <f t="shared" si="0"/>
        <v>3656862680.536602</v>
      </c>
      <c r="E9" s="462">
        <f t="shared" si="0"/>
        <v>3808095285.634037</v>
      </c>
      <c r="F9" s="462">
        <f t="shared" si="0"/>
        <v>4037567829.9553905</v>
      </c>
      <c r="G9" s="462">
        <f t="shared" si="0"/>
        <v>4229162716.8343153</v>
      </c>
      <c r="H9" s="462">
        <f t="shared" si="0"/>
        <v>4457573866.3618536</v>
      </c>
      <c r="I9" s="67"/>
    </row>
    <row r="10" spans="1:9">
      <c r="A10" s="886" t="s">
        <v>225</v>
      </c>
      <c r="B10" s="403">
        <f>(-'Inversiones y depreciaciones'!B65)</f>
        <v>-2407398</v>
      </c>
      <c r="C10" s="403">
        <f>(-'Inversiones y depreciaciones'!C65)</f>
        <v>-2407398</v>
      </c>
      <c r="D10" s="403">
        <f>(-'Inversiones y depreciaciones'!D65)</f>
        <v>-2407398</v>
      </c>
      <c r="E10" s="403">
        <f>(-'Inversiones y depreciaciones'!E65)</f>
        <v>-2407398</v>
      </c>
      <c r="F10" s="403">
        <f>(-'Inversiones y depreciaciones'!F65)</f>
        <v>-2407398</v>
      </c>
      <c r="G10" s="403">
        <f>(-'Inversiones y depreciaciones'!G65)</f>
        <v>-2407398</v>
      </c>
      <c r="H10" s="403">
        <f>(-'Inversiones y depreciaciones'!H65)</f>
        <v>-2407398</v>
      </c>
      <c r="I10" s="67"/>
    </row>
    <row r="11" spans="1:9">
      <c r="A11" s="886" t="s">
        <v>226</v>
      </c>
      <c r="B11" s="403">
        <f>(-Financiación!C19)</f>
        <v>-149024247.82745096</v>
      </c>
      <c r="C11" s="403">
        <f>(-Financiación!D19)</f>
        <v>-149024247.82745096</v>
      </c>
      <c r="D11" s="403">
        <f>(-Financiación!E19)</f>
        <v>-139266707.79112974</v>
      </c>
      <c r="E11" s="403">
        <f>(-Financiación!F19)</f>
        <v>-117977529.53006527</v>
      </c>
      <c r="F11" s="403">
        <f>(-Financiación!G19)</f>
        <v>-96688351.269000798</v>
      </c>
      <c r="G11" s="403">
        <f>(-Financiación!H19)</f>
        <v>-75399173.007936329</v>
      </c>
      <c r="H11" s="403">
        <f>(-Financiación!I19)</f>
        <v>-54109994.746871859</v>
      </c>
      <c r="I11" s="67"/>
    </row>
    <row r="12" spans="1:9">
      <c r="A12" s="406" t="s">
        <v>227</v>
      </c>
      <c r="B12" s="461">
        <f>SUM(B9:B11)</f>
        <v>2080398361.2578094</v>
      </c>
      <c r="C12" s="461">
        <f t="shared" ref="C12:H12" si="1">SUM(C9:C11)</f>
        <v>3156737217.5210476</v>
      </c>
      <c r="D12" s="461">
        <f t="shared" si="1"/>
        <v>3515188574.7454724</v>
      </c>
      <c r="E12" s="461">
        <f t="shared" si="1"/>
        <v>3687710358.103972</v>
      </c>
      <c r="F12" s="461">
        <f t="shared" si="1"/>
        <v>3938472080.6863894</v>
      </c>
      <c r="G12" s="461">
        <f t="shared" si="1"/>
        <v>4151356145.8263788</v>
      </c>
      <c r="H12" s="461">
        <f t="shared" si="1"/>
        <v>4401056473.6149817</v>
      </c>
      <c r="I12" s="67"/>
    </row>
    <row r="13" spans="1:9">
      <c r="A13" s="886" t="s">
        <v>228</v>
      </c>
      <c r="B13" s="403">
        <f>(-B12*'Inversiones y depreciaciones'!$B$27)</f>
        <v>-728139426.44023323</v>
      </c>
      <c r="C13" s="403">
        <f>(-C12*'Inversiones y depreciaciones'!$B$27)</f>
        <v>-1104858026.1323667</v>
      </c>
      <c r="D13" s="403">
        <f>(-D12*'Inversiones y depreciaciones'!$B$27)</f>
        <v>-1230316001.1609154</v>
      </c>
      <c r="E13" s="403">
        <f>(-E12*'Inversiones y depreciaciones'!$B$27)</f>
        <v>-1290698625.33639</v>
      </c>
      <c r="F13" s="403">
        <f>(-F12*'Inversiones y depreciaciones'!$B$27)</f>
        <v>-1378465228.2402363</v>
      </c>
      <c r="G13" s="403">
        <f>(-G12*'Inversiones y depreciaciones'!$B$27)</f>
        <v>-1452974651.0392325</v>
      </c>
      <c r="H13" s="403">
        <f>(-H12*'Inversiones y depreciaciones'!$B$27)</f>
        <v>-1540369765.7652435</v>
      </c>
      <c r="I13" s="67"/>
    </row>
    <row r="14" spans="1:9">
      <c r="A14" s="887" t="s">
        <v>229</v>
      </c>
      <c r="B14" s="462">
        <f>SUM(B12:B13)</f>
        <v>1352258934.8175762</v>
      </c>
      <c r="C14" s="462">
        <f t="shared" ref="C14:H14" si="2">SUM(C12:C13)</f>
        <v>2051879191.3886809</v>
      </c>
      <c r="D14" s="462">
        <f t="shared" si="2"/>
        <v>2284872573.5845571</v>
      </c>
      <c r="E14" s="462">
        <f t="shared" si="2"/>
        <v>2397011732.7675819</v>
      </c>
      <c r="F14" s="462">
        <f t="shared" si="2"/>
        <v>2560006852.4461532</v>
      </c>
      <c r="G14" s="462">
        <f t="shared" si="2"/>
        <v>2698381494.7871466</v>
      </c>
      <c r="H14" s="462">
        <f t="shared" si="2"/>
        <v>2860686707.8497381</v>
      </c>
      <c r="I14" s="67"/>
    </row>
    <row r="15" spans="1:9">
      <c r="A15" s="67"/>
      <c r="B15" s="67"/>
      <c r="C15" s="67"/>
      <c r="D15" s="67"/>
      <c r="E15" s="67"/>
      <c r="F15" s="67"/>
      <c r="G15" s="67"/>
      <c r="H15" s="67"/>
      <c r="I15" s="67"/>
    </row>
    <row r="16" spans="1:9" s="78" customFormat="1"/>
    <row r="17" spans="1:9">
      <c r="A17" s="67"/>
      <c r="B17" s="71"/>
      <c r="C17" s="71"/>
      <c r="D17" s="71"/>
      <c r="E17" s="71"/>
      <c r="F17" s="71"/>
      <c r="G17" s="71"/>
      <c r="H17" s="71"/>
      <c r="I17" s="67"/>
    </row>
    <row r="18" spans="1:9">
      <c r="A18" s="67"/>
      <c r="B18" s="75"/>
      <c r="C18" s="75"/>
      <c r="D18" s="75"/>
      <c r="E18" s="75"/>
      <c r="F18" s="75"/>
      <c r="G18" s="75"/>
      <c r="H18" s="75"/>
      <c r="I18" s="67"/>
    </row>
    <row r="19" spans="1:9">
      <c r="A19" s="67"/>
      <c r="B19" s="75"/>
      <c r="C19" s="75"/>
      <c r="D19" s="75"/>
      <c r="E19" s="75"/>
      <c r="F19" s="75"/>
      <c r="G19" s="75"/>
      <c r="H19" s="75"/>
      <c r="I19" s="67"/>
    </row>
    <row r="20" spans="1:9">
      <c r="A20" s="67"/>
      <c r="B20" s="67"/>
      <c r="C20" s="67"/>
      <c r="D20" s="67"/>
      <c r="E20" s="67"/>
      <c r="F20" s="67"/>
      <c r="G20" s="67"/>
      <c r="H20" s="67"/>
      <c r="I20" s="67"/>
    </row>
  </sheetData>
  <mergeCells count="1">
    <mergeCell ref="A2:H2"/>
  </mergeCells>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9"/>
  <sheetViews>
    <sheetView topLeftCell="A28" workbookViewId="0">
      <selection activeCell="F24" sqref="F24"/>
    </sheetView>
  </sheetViews>
  <sheetFormatPr baseColWidth="10" defaultColWidth="9.140625" defaultRowHeight="15"/>
  <cols>
    <col min="1" max="3" width="9.140625" style="205"/>
    <col min="4" max="5" width="8" style="205" customWidth="1"/>
    <col min="6" max="6" width="11.28515625" style="205" customWidth="1"/>
    <col min="7" max="7" width="40.28515625" style="205" hidden="1" customWidth="1"/>
    <col min="8" max="8" width="16.85546875" style="205" customWidth="1"/>
    <col min="9" max="9" width="34.28515625" style="205" bestFit="1" customWidth="1"/>
    <col min="10" max="21" width="7.140625" style="205" customWidth="1"/>
    <col min="22" max="22" width="9" style="205" customWidth="1"/>
    <col min="23" max="16384" width="9.140625" style="205"/>
  </cols>
  <sheetData>
    <row r="1" spans="1:23">
      <c r="A1" s="204"/>
      <c r="B1" s="204"/>
      <c r="C1" s="204"/>
      <c r="D1" s="204"/>
      <c r="E1" s="204"/>
      <c r="F1" s="204"/>
      <c r="G1" s="204"/>
      <c r="H1" s="204"/>
      <c r="I1" s="204"/>
      <c r="J1" s="204"/>
      <c r="K1" s="204"/>
      <c r="L1" s="204"/>
      <c r="M1" s="204"/>
      <c r="N1" s="204"/>
      <c r="O1" s="204"/>
      <c r="P1" s="204"/>
      <c r="Q1" s="204"/>
      <c r="R1" s="204"/>
      <c r="S1" s="204"/>
      <c r="T1" s="204"/>
      <c r="U1" s="204"/>
      <c r="V1" s="204"/>
      <c r="W1" s="204"/>
    </row>
    <row r="2" spans="1:23">
      <c r="A2" s="204"/>
      <c r="B2" s="204"/>
      <c r="C2" s="204"/>
      <c r="D2" s="204"/>
      <c r="E2" s="204"/>
      <c r="F2" s="204"/>
      <c r="G2" s="204"/>
      <c r="H2" s="206" t="s">
        <v>458</v>
      </c>
      <c r="I2" s="207">
        <v>-34.61</v>
      </c>
      <c r="J2" s="945" t="s">
        <v>459</v>
      </c>
      <c r="K2" s="945" t="s">
        <v>460</v>
      </c>
      <c r="L2" s="945" t="s">
        <v>461</v>
      </c>
      <c r="M2" s="945" t="s">
        <v>462</v>
      </c>
      <c r="N2" s="945" t="s">
        <v>463</v>
      </c>
      <c r="O2" s="945" t="s">
        <v>464</v>
      </c>
      <c r="P2" s="945" t="s">
        <v>465</v>
      </c>
      <c r="Q2" s="945" t="s">
        <v>466</v>
      </c>
      <c r="R2" s="945" t="s">
        <v>467</v>
      </c>
      <c r="S2" s="945" t="s">
        <v>468</v>
      </c>
      <c r="T2" s="945" t="s">
        <v>469</v>
      </c>
      <c r="U2" s="945" t="s">
        <v>470</v>
      </c>
      <c r="V2" s="377" t="s">
        <v>471</v>
      </c>
      <c r="W2" s="204"/>
    </row>
    <row r="3" spans="1:23">
      <c r="A3" s="204"/>
      <c r="B3" s="204"/>
      <c r="C3" s="204"/>
      <c r="D3" s="204"/>
      <c r="E3" s="204"/>
      <c r="F3" s="204"/>
      <c r="G3" s="204"/>
      <c r="H3" s="206" t="s">
        <v>472</v>
      </c>
      <c r="I3" s="207">
        <v>-58.35</v>
      </c>
      <c r="J3" s="946"/>
      <c r="K3" s="946"/>
      <c r="L3" s="946"/>
      <c r="M3" s="946"/>
      <c r="N3" s="946"/>
      <c r="O3" s="946"/>
      <c r="P3" s="946"/>
      <c r="Q3" s="946"/>
      <c r="R3" s="946"/>
      <c r="S3" s="946"/>
      <c r="T3" s="946"/>
      <c r="U3" s="946"/>
      <c r="V3" s="378" t="s">
        <v>473</v>
      </c>
      <c r="W3" s="204"/>
    </row>
    <row r="4" spans="1:23">
      <c r="A4" s="949" t="s">
        <v>474</v>
      </c>
      <c r="B4" s="950"/>
      <c r="C4" s="950"/>
      <c r="D4" s="950"/>
      <c r="E4" s="950"/>
      <c r="F4" s="951"/>
      <c r="G4" s="208" t="str">
        <f>[1]Cálculo!$C$5&amp;" "&amp;I4</f>
        <v>Buenos Aires (CABA) TS_MAX</v>
      </c>
      <c r="H4" s="208" t="s">
        <v>475</v>
      </c>
      <c r="I4" s="209" t="s">
        <v>476</v>
      </c>
      <c r="J4" s="210">
        <v>31.81</v>
      </c>
      <c r="K4" s="210">
        <v>30.21</v>
      </c>
      <c r="L4" s="210">
        <v>27.74</v>
      </c>
      <c r="M4" s="210">
        <v>22.94</v>
      </c>
      <c r="N4" s="210">
        <v>18.850000000000001</v>
      </c>
      <c r="O4" s="210">
        <v>15.56</v>
      </c>
      <c r="P4" s="210">
        <v>14.68</v>
      </c>
      <c r="Q4" s="210">
        <v>16.59</v>
      </c>
      <c r="R4" s="210">
        <v>18.8</v>
      </c>
      <c r="S4" s="210">
        <v>22.17</v>
      </c>
      <c r="T4" s="210">
        <v>25.75</v>
      </c>
      <c r="U4" s="210">
        <v>29.29</v>
      </c>
      <c r="V4" s="210">
        <v>22.87</v>
      </c>
      <c r="W4" s="204"/>
    </row>
    <row r="5" spans="1:23">
      <c r="A5" s="952"/>
      <c r="B5" s="953"/>
      <c r="C5" s="953"/>
      <c r="D5" s="953"/>
      <c r="E5" s="953"/>
      <c r="F5" s="954"/>
      <c r="G5" s="208"/>
      <c r="H5" s="208" t="s">
        <v>869</v>
      </c>
      <c r="I5" s="209" t="s">
        <v>868</v>
      </c>
      <c r="J5" s="210">
        <v>19.75</v>
      </c>
      <c r="K5" s="210">
        <v>19.36</v>
      </c>
      <c r="L5" s="210">
        <v>17.84</v>
      </c>
      <c r="M5" s="210">
        <v>13.97</v>
      </c>
      <c r="N5" s="210">
        <v>10.74</v>
      </c>
      <c r="O5" s="210">
        <v>7.87</v>
      </c>
      <c r="P5" s="210">
        <v>6.63</v>
      </c>
      <c r="Q5" s="210">
        <v>7.75</v>
      </c>
      <c r="R5" s="210">
        <v>9.2799999999999994</v>
      </c>
      <c r="S5" s="210">
        <v>12.31</v>
      </c>
      <c r="T5" s="210">
        <v>15.08</v>
      </c>
      <c r="U5" s="210">
        <v>17.77</v>
      </c>
      <c r="V5" s="210">
        <v>13.2</v>
      </c>
      <c r="W5" s="204"/>
    </row>
    <row r="6" spans="1:23" ht="15" customHeight="1">
      <c r="A6" s="947" t="s">
        <v>867</v>
      </c>
      <c r="B6" s="947"/>
      <c r="C6" s="947"/>
      <c r="D6" s="947"/>
      <c r="E6" s="947"/>
      <c r="F6" s="948"/>
      <c r="G6" s="208" t="str">
        <f>[1]Cálculo!$C$5&amp;" "&amp;I6</f>
        <v>Buenos Aires (CABA) ALLSKY_SFC_SW_DWN_00_GMT</v>
      </c>
      <c r="H6" s="208" t="str">
        <f t="shared" ref="H6:H13" si="0">"Average@"&amp;MID(I6,19,2)</f>
        <v>Average@00</v>
      </c>
      <c r="I6" s="211" t="s">
        <v>477</v>
      </c>
      <c r="J6" s="210">
        <v>0</v>
      </c>
      <c r="K6" s="210">
        <v>0</v>
      </c>
      <c r="L6" s="210">
        <v>-999</v>
      </c>
      <c r="M6" s="210">
        <v>-999</v>
      </c>
      <c r="N6" s="210">
        <v>-999</v>
      </c>
      <c r="O6" s="210">
        <v>-999</v>
      </c>
      <c r="P6" s="210">
        <v>-999</v>
      </c>
      <c r="Q6" s="210">
        <v>-999</v>
      </c>
      <c r="R6" s="210">
        <v>-999</v>
      </c>
      <c r="S6" s="210">
        <v>-999</v>
      </c>
      <c r="T6" s="210">
        <v>0</v>
      </c>
      <c r="U6" s="210">
        <v>0</v>
      </c>
      <c r="V6" s="210">
        <v>-999</v>
      </c>
      <c r="W6" s="204"/>
    </row>
    <row r="7" spans="1:23" ht="15" customHeight="1">
      <c r="A7" s="947"/>
      <c r="B7" s="947"/>
      <c r="C7" s="947"/>
      <c r="D7" s="947"/>
      <c r="E7" s="947"/>
      <c r="F7" s="948"/>
      <c r="G7" s="208" t="str">
        <f>[1]Cálculo!$C$5&amp;" "&amp;I7</f>
        <v>Buenos Aires (CABA) ALLSKY_SFC_SW_DWN_03_GMT</v>
      </c>
      <c r="H7" s="208" t="str">
        <f t="shared" si="0"/>
        <v>Average@03</v>
      </c>
      <c r="I7" s="211" t="s">
        <v>478</v>
      </c>
      <c r="J7" s="210">
        <v>-999</v>
      </c>
      <c r="K7" s="210">
        <v>-999</v>
      </c>
      <c r="L7" s="210">
        <v>-999</v>
      </c>
      <c r="M7" s="210">
        <v>-999</v>
      </c>
      <c r="N7" s="210">
        <v>-999</v>
      </c>
      <c r="O7" s="210">
        <v>-999</v>
      </c>
      <c r="P7" s="210">
        <v>-999</v>
      </c>
      <c r="Q7" s="210">
        <v>-999</v>
      </c>
      <c r="R7" s="210">
        <v>-999</v>
      </c>
      <c r="S7" s="210">
        <v>-999</v>
      </c>
      <c r="T7" s="210">
        <v>-999</v>
      </c>
      <c r="U7" s="210">
        <v>-999</v>
      </c>
      <c r="V7" s="210">
        <v>-999</v>
      </c>
      <c r="W7" s="204"/>
    </row>
    <row r="8" spans="1:23" ht="15" customHeight="1">
      <c r="A8" s="204"/>
      <c r="B8" s="204"/>
      <c r="C8" s="204"/>
      <c r="D8" s="204"/>
      <c r="E8" s="204"/>
      <c r="F8" s="212"/>
      <c r="G8" s="208" t="str">
        <f>[1]Cálculo!$C$5&amp;" "&amp;I8</f>
        <v>Buenos Aires (CABA) ALLSKY_SFC_SW_DWN_06_GMT</v>
      </c>
      <c r="H8" s="208" t="str">
        <f t="shared" si="0"/>
        <v>Average@06</v>
      </c>
      <c r="I8" s="211" t="s">
        <v>479</v>
      </c>
      <c r="J8" s="210">
        <v>-999</v>
      </c>
      <c r="K8" s="210">
        <v>-999</v>
      </c>
      <c r="L8" s="210">
        <v>-999</v>
      </c>
      <c r="M8" s="210">
        <v>-999</v>
      </c>
      <c r="N8" s="210">
        <v>-999</v>
      </c>
      <c r="O8" s="210">
        <v>-999</v>
      </c>
      <c r="P8" s="210">
        <v>-999</v>
      </c>
      <c r="Q8" s="210">
        <v>-999</v>
      </c>
      <c r="R8" s="210">
        <v>-999</v>
      </c>
      <c r="S8" s="210">
        <v>-999</v>
      </c>
      <c r="T8" s="210">
        <v>-999</v>
      </c>
      <c r="U8" s="210">
        <v>-999</v>
      </c>
      <c r="V8" s="210">
        <v>-999</v>
      </c>
      <c r="W8" s="204"/>
    </row>
    <row r="9" spans="1:23" ht="15" customHeight="1">
      <c r="A9" s="204"/>
      <c r="B9" s="204"/>
      <c r="C9" s="204"/>
      <c r="D9" s="204"/>
      <c r="E9" s="204"/>
      <c r="F9" s="212"/>
      <c r="G9" s="208" t="str">
        <f>[1]Cálculo!$C$5&amp;" "&amp;I9</f>
        <v>Buenos Aires (CABA) ALLSKY_SFC_SW_DWN_09_GMT</v>
      </c>
      <c r="H9" s="208" t="str">
        <f t="shared" si="0"/>
        <v>Average@09</v>
      </c>
      <c r="I9" s="211" t="s">
        <v>480</v>
      </c>
      <c r="J9" s="210">
        <v>0.03</v>
      </c>
      <c r="K9" s="210">
        <v>0.01</v>
      </c>
      <c r="L9" s="210">
        <v>0</v>
      </c>
      <c r="M9" s="210">
        <v>0</v>
      </c>
      <c r="N9" s="210">
        <v>-999</v>
      </c>
      <c r="O9" s="210">
        <v>-999</v>
      </c>
      <c r="P9" s="210">
        <v>-999</v>
      </c>
      <c r="Q9" s="210">
        <v>0</v>
      </c>
      <c r="R9" s="210">
        <v>0</v>
      </c>
      <c r="S9" s="210">
        <v>0.02</v>
      </c>
      <c r="T9" s="210">
        <v>0.05</v>
      </c>
      <c r="U9" s="210">
        <v>0.05</v>
      </c>
      <c r="V9" s="210">
        <v>-999</v>
      </c>
      <c r="W9" s="204"/>
    </row>
    <row r="10" spans="1:23" ht="15" customHeight="1">
      <c r="A10" s="204"/>
      <c r="B10" s="204"/>
      <c r="C10" s="204"/>
      <c r="D10" s="204"/>
      <c r="E10" s="204"/>
      <c r="F10" s="204"/>
      <c r="G10" s="208" t="str">
        <f>[1]Cálculo!$C$5&amp;" "&amp;I10</f>
        <v>Buenos Aires (CABA) ALLSKY_SFC_SW_DWN_12_GMT</v>
      </c>
      <c r="H10" s="208" t="str">
        <f t="shared" si="0"/>
        <v>Average@12</v>
      </c>
      <c r="I10" s="211" t="s">
        <v>481</v>
      </c>
      <c r="J10" s="210">
        <v>0.46</v>
      </c>
      <c r="K10" s="210">
        <v>0.37</v>
      </c>
      <c r="L10" s="210">
        <v>0.3</v>
      </c>
      <c r="M10" s="210">
        <v>0.21</v>
      </c>
      <c r="N10" s="210">
        <v>0.14000000000000001</v>
      </c>
      <c r="O10" s="210">
        <v>0.1</v>
      </c>
      <c r="P10" s="210">
        <v>0.11</v>
      </c>
      <c r="Q10" s="210">
        <v>0.17</v>
      </c>
      <c r="R10" s="210">
        <v>0.3</v>
      </c>
      <c r="S10" s="210">
        <v>0.4</v>
      </c>
      <c r="T10" s="210">
        <v>0.48</v>
      </c>
      <c r="U10" s="210">
        <v>0.49</v>
      </c>
      <c r="V10" s="210">
        <v>-999</v>
      </c>
      <c r="W10" s="213"/>
    </row>
    <row r="11" spans="1:23" ht="15" customHeight="1">
      <c r="A11" s="204"/>
      <c r="B11" s="204"/>
      <c r="C11" s="204"/>
      <c r="D11" s="204"/>
      <c r="E11" s="204"/>
      <c r="F11" s="204"/>
      <c r="G11" s="208" t="str">
        <f>[1]Cálculo!$C$5&amp;" "&amp;I11</f>
        <v>Buenos Aires (CABA) ALLSKY_SFC_SW_DWN_15_GMT</v>
      </c>
      <c r="H11" s="208" t="str">
        <f t="shared" si="0"/>
        <v>Average@15</v>
      </c>
      <c r="I11" s="211" t="s">
        <v>482</v>
      </c>
      <c r="J11" s="210">
        <v>0.79</v>
      </c>
      <c r="K11" s="210">
        <v>0.7</v>
      </c>
      <c r="L11" s="210">
        <v>0.62</v>
      </c>
      <c r="M11" s="210">
        <v>0.5</v>
      </c>
      <c r="N11" s="210">
        <v>0.41</v>
      </c>
      <c r="O11" s="210">
        <v>0.34</v>
      </c>
      <c r="P11" s="210">
        <v>0.37</v>
      </c>
      <c r="Q11" s="210">
        <v>0.47</v>
      </c>
      <c r="R11" s="210">
        <v>0.59</v>
      </c>
      <c r="S11" s="210">
        <v>0.65</v>
      </c>
      <c r="T11" s="210">
        <v>0.75</v>
      </c>
      <c r="U11" s="210">
        <v>0.79</v>
      </c>
      <c r="V11" s="210">
        <v>-999</v>
      </c>
      <c r="W11" s="213"/>
    </row>
    <row r="12" spans="1:23" ht="15" customHeight="1">
      <c r="A12" s="204"/>
      <c r="B12" s="204"/>
      <c r="C12" s="204"/>
      <c r="D12" s="204"/>
      <c r="E12" s="204"/>
      <c r="F12" s="204"/>
      <c r="G12" s="208" t="str">
        <f>[1]Cálculo!$C$5&amp;" "&amp;I12</f>
        <v>Buenos Aires (CABA) ALLSKY_SFC_SW_DWN_18_GMT</v>
      </c>
      <c r="H12" s="208" t="str">
        <f t="shared" si="0"/>
        <v>Average@18</v>
      </c>
      <c r="I12" s="211" t="s">
        <v>483</v>
      </c>
      <c r="J12" s="210">
        <v>0.71</v>
      </c>
      <c r="K12" s="210">
        <v>0.64</v>
      </c>
      <c r="L12" s="210">
        <v>0.53</v>
      </c>
      <c r="M12" s="210">
        <v>0.41</v>
      </c>
      <c r="N12" s="210">
        <v>0.31</v>
      </c>
      <c r="O12" s="210">
        <v>0.26</v>
      </c>
      <c r="P12" s="210">
        <v>0.28999999999999998</v>
      </c>
      <c r="Q12" s="210">
        <v>0.38</v>
      </c>
      <c r="R12" s="210">
        <v>0.48</v>
      </c>
      <c r="S12" s="210">
        <v>0.53</v>
      </c>
      <c r="T12" s="210">
        <v>0.62</v>
      </c>
      <c r="U12" s="210">
        <v>0.67</v>
      </c>
      <c r="V12" s="210">
        <v>-999</v>
      </c>
      <c r="W12" s="213"/>
    </row>
    <row r="13" spans="1:23" ht="15" customHeight="1">
      <c r="A13" s="204"/>
      <c r="B13" s="204"/>
      <c r="C13" s="204"/>
      <c r="D13" s="204"/>
      <c r="E13" s="204"/>
      <c r="F13" s="204"/>
      <c r="G13" s="208" t="str">
        <f>[1]Cálculo!$C$5&amp;" "&amp;I13</f>
        <v>Buenos Aires (CABA) ALLSKY_SFC_SW_DWN_21_GMT</v>
      </c>
      <c r="H13" s="208" t="str">
        <f t="shared" si="0"/>
        <v>Average@21</v>
      </c>
      <c r="I13" s="211" t="s">
        <v>484</v>
      </c>
      <c r="J13" s="210">
        <v>0.28000000000000003</v>
      </c>
      <c r="K13" s="210">
        <v>0.23</v>
      </c>
      <c r="L13" s="210">
        <v>0.14000000000000001</v>
      </c>
      <c r="M13" s="210">
        <v>0.06</v>
      </c>
      <c r="N13" s="210">
        <v>0.03</v>
      </c>
      <c r="O13" s="210">
        <v>0.02</v>
      </c>
      <c r="P13" s="210">
        <v>0.03</v>
      </c>
      <c r="Q13" s="210">
        <v>0.05</v>
      </c>
      <c r="R13" s="210">
        <v>0.09</v>
      </c>
      <c r="S13" s="210">
        <v>0.13</v>
      </c>
      <c r="T13" s="210">
        <v>0.19</v>
      </c>
      <c r="U13" s="210">
        <v>0.25</v>
      </c>
      <c r="V13" s="210">
        <v>-999</v>
      </c>
      <c r="W13" s="213"/>
    </row>
    <row r="14" spans="1:23" ht="15" customHeight="1">
      <c r="A14" s="947" t="s">
        <v>485</v>
      </c>
      <c r="B14" s="947"/>
      <c r="C14" s="947"/>
      <c r="D14" s="947"/>
      <c r="E14" s="947"/>
      <c r="F14" s="948"/>
      <c r="G14" s="208" t="str">
        <f>[1]Cálculo!$C$5&amp;" "&amp;I14</f>
        <v>Buenos Aires (CABA) SI_EF_TILTED_SURFACE_0</v>
      </c>
      <c r="H14" s="214" t="str">
        <f>"Tilt"&amp;MID(I14,22,2)</f>
        <v>Tilt0</v>
      </c>
      <c r="I14" s="209" t="s">
        <v>866</v>
      </c>
      <c r="J14" s="210">
        <v>7.01</v>
      </c>
      <c r="K14" s="210">
        <v>5.8</v>
      </c>
      <c r="L14" s="210">
        <v>4.8600000000000003</v>
      </c>
      <c r="M14" s="210">
        <v>3.61</v>
      </c>
      <c r="N14" s="210">
        <v>2.69</v>
      </c>
      <c r="O14" s="210">
        <v>2.19</v>
      </c>
      <c r="P14" s="210">
        <v>2.42</v>
      </c>
      <c r="Q14" s="210">
        <v>3.21</v>
      </c>
      <c r="R14" s="210">
        <v>4.49</v>
      </c>
      <c r="S14" s="210">
        <v>5.24</v>
      </c>
      <c r="T14" s="210">
        <v>6.45</v>
      </c>
      <c r="U14" s="210">
        <v>6.97</v>
      </c>
      <c r="V14" s="210">
        <v>4.58</v>
      </c>
      <c r="W14" s="204"/>
    </row>
    <row r="15" spans="1:23">
      <c r="A15" s="947"/>
      <c r="B15" s="947"/>
      <c r="C15" s="947"/>
      <c r="D15" s="947"/>
      <c r="E15" s="947"/>
      <c r="F15" s="948"/>
      <c r="G15" s="208" t="str">
        <f>[1]Cálculo!$C$5&amp;" "&amp;I15</f>
        <v>Buenos Aires (CABA) SI_EF_TILTED_SURFACE_22</v>
      </c>
      <c r="H15" s="214" t="str">
        <f>"Tilt"&amp;MID(I15,22,2)</f>
        <v>Tilt22</v>
      </c>
      <c r="I15" s="209" t="s">
        <v>865</v>
      </c>
      <c r="J15" s="210">
        <v>6.82</v>
      </c>
      <c r="K15" s="210">
        <v>5.9</v>
      </c>
      <c r="L15" s="210">
        <v>5.29</v>
      </c>
      <c r="M15" s="210">
        <v>4.28</v>
      </c>
      <c r="N15" s="210">
        <v>3.48</v>
      </c>
      <c r="O15" s="210">
        <v>2.95</v>
      </c>
      <c r="P15" s="210">
        <v>3.2</v>
      </c>
      <c r="Q15" s="210">
        <v>3.93</v>
      </c>
      <c r="R15" s="210">
        <v>5.0599999999999996</v>
      </c>
      <c r="S15" s="210">
        <v>5.46</v>
      </c>
      <c r="T15" s="210">
        <v>6.35</v>
      </c>
      <c r="U15" s="210">
        <v>6.71</v>
      </c>
      <c r="V15" s="210">
        <v>4.95</v>
      </c>
      <c r="W15" s="213"/>
    </row>
    <row r="16" spans="1:23">
      <c r="A16" s="947"/>
      <c r="B16" s="947"/>
      <c r="C16" s="947"/>
      <c r="D16" s="947"/>
      <c r="E16" s="947"/>
      <c r="F16" s="948"/>
      <c r="G16" s="208" t="str">
        <f>[1]Cálculo!$C$5&amp;" "&amp;I16</f>
        <v>Buenos Aires (CABA) SI_EF_TILTED_SURFACE_37</v>
      </c>
      <c r="H16" s="214" t="str">
        <f>"Tilt"&amp;MID(I16,22,2)</f>
        <v>Tilt37</v>
      </c>
      <c r="I16" s="209" t="s">
        <v>864</v>
      </c>
      <c r="J16" s="210">
        <v>6.27</v>
      </c>
      <c r="K16" s="210">
        <v>5.62</v>
      </c>
      <c r="L16" s="210">
        <v>5.31</v>
      </c>
      <c r="M16" s="210">
        <v>4.54</v>
      </c>
      <c r="N16" s="210">
        <v>3.88</v>
      </c>
      <c r="O16" s="210">
        <v>3.37</v>
      </c>
      <c r="P16" s="210">
        <v>3.61</v>
      </c>
      <c r="Q16" s="210">
        <v>4.26</v>
      </c>
      <c r="R16" s="210">
        <v>5.2</v>
      </c>
      <c r="S16" s="210">
        <v>5.31</v>
      </c>
      <c r="T16" s="210">
        <v>5.89</v>
      </c>
      <c r="U16" s="210">
        <v>6.12</v>
      </c>
      <c r="V16" s="210">
        <v>4.95</v>
      </c>
      <c r="W16" s="213"/>
    </row>
    <row r="17" spans="1:23">
      <c r="A17" s="204"/>
      <c r="B17" s="204"/>
      <c r="C17" s="204"/>
      <c r="D17" s="204"/>
      <c r="E17" s="204"/>
      <c r="F17" s="204"/>
      <c r="G17" s="208" t="str">
        <f>[1]Cálculo!$C$5&amp;" "&amp;I17</f>
        <v>Buenos Aires (CABA) SI_EF_TILTED_SURFACE_52</v>
      </c>
      <c r="H17" s="214" t="str">
        <f>"Tilt"&amp;MID(I17,22,2)</f>
        <v>Tilt52</v>
      </c>
      <c r="I17" s="209" t="s">
        <v>863</v>
      </c>
      <c r="J17" s="210">
        <v>5.47</v>
      </c>
      <c r="K17" s="210">
        <v>5.0999999999999996</v>
      </c>
      <c r="L17" s="210">
        <v>5.05</v>
      </c>
      <c r="M17" s="210">
        <v>4.5599999999999996</v>
      </c>
      <c r="N17" s="210">
        <v>4.0599999999999996</v>
      </c>
      <c r="O17" s="210">
        <v>3.59</v>
      </c>
      <c r="P17" s="210">
        <v>3.82</v>
      </c>
      <c r="Q17" s="210">
        <v>4.3499999999999996</v>
      </c>
      <c r="R17" s="210">
        <v>5.05</v>
      </c>
      <c r="S17" s="210">
        <v>4.8899999999999997</v>
      </c>
      <c r="T17" s="210">
        <v>5.2</v>
      </c>
      <c r="U17" s="210">
        <v>5.3</v>
      </c>
      <c r="V17" s="210">
        <v>4.7</v>
      </c>
      <c r="W17" s="215"/>
    </row>
    <row r="18" spans="1:23">
      <c r="A18" s="204"/>
      <c r="B18" s="204"/>
      <c r="C18" s="204"/>
      <c r="D18" s="204"/>
      <c r="E18" s="204"/>
      <c r="F18" s="204"/>
      <c r="G18" s="208" t="str">
        <f>[1]Cálculo!$C$5&amp;" "&amp;I18</f>
        <v>Buenos Aires (CABA) SI_EF_TILTED_SURFACE_90</v>
      </c>
      <c r="H18" s="214" t="str">
        <f>"Tilt"&amp;MID(I18,22,2)</f>
        <v>Tilt90</v>
      </c>
      <c r="I18" s="209" t="s">
        <v>862</v>
      </c>
      <c r="J18" s="210">
        <v>2.34</v>
      </c>
      <c r="K18" s="210">
        <v>2.57</v>
      </c>
      <c r="L18" s="210">
        <v>3.09</v>
      </c>
      <c r="M18" s="210">
        <v>3.36</v>
      </c>
      <c r="N18" s="210">
        <v>3.36</v>
      </c>
      <c r="O18" s="210">
        <v>3.14</v>
      </c>
      <c r="P18" s="210">
        <v>3.26</v>
      </c>
      <c r="Q18" s="210">
        <v>3.37</v>
      </c>
      <c r="R18" s="210">
        <v>3.35</v>
      </c>
      <c r="S18" s="210">
        <v>2.64</v>
      </c>
      <c r="T18" s="210">
        <v>2.33</v>
      </c>
      <c r="U18" s="210">
        <v>2.23</v>
      </c>
      <c r="V18" s="210">
        <v>2.92</v>
      </c>
      <c r="W18" s="204"/>
    </row>
    <row r="19" spans="1:23">
      <c r="A19" s="204"/>
      <c r="B19" s="204"/>
      <c r="C19" s="204"/>
      <c r="D19" s="204"/>
      <c r="E19" s="204"/>
      <c r="F19" s="204"/>
      <c r="G19" s="208" t="str">
        <f>[1]Cálculo!$C$5&amp;" "&amp;I19</f>
        <v>Buenos Aires (CABA) SI_EF_OPTIMAL</v>
      </c>
      <c r="H19" s="214" t="str">
        <f>MID(I19,7,7)</f>
        <v>OPTIMAL</v>
      </c>
      <c r="I19" s="209" t="s">
        <v>486</v>
      </c>
      <c r="J19" s="210">
        <v>7.02</v>
      </c>
      <c r="K19" s="210">
        <v>5.92</v>
      </c>
      <c r="L19" s="210">
        <v>5.34</v>
      </c>
      <c r="M19" s="210">
        <v>4.58</v>
      </c>
      <c r="N19" s="210">
        <v>4.07</v>
      </c>
      <c r="O19" s="210">
        <v>3.63</v>
      </c>
      <c r="P19" s="210">
        <v>3.84</v>
      </c>
      <c r="Q19" s="210">
        <v>4.3499999999999996</v>
      </c>
      <c r="R19" s="210">
        <v>5.2</v>
      </c>
      <c r="S19" s="210">
        <v>5.46</v>
      </c>
      <c r="T19" s="210">
        <v>6.47</v>
      </c>
      <c r="U19" s="210">
        <v>6.97</v>
      </c>
      <c r="V19" s="210">
        <v>5.24</v>
      </c>
      <c r="W19" s="204"/>
    </row>
    <row r="20" spans="1:23">
      <c r="A20" s="204"/>
      <c r="B20" s="204"/>
      <c r="C20" s="204"/>
      <c r="D20" s="204"/>
      <c r="E20" s="204"/>
      <c r="F20" s="204"/>
      <c r="G20" s="208" t="str">
        <f>[1]Cálculo!$C$5&amp;" "&amp;I20</f>
        <v>Buenos Aires (CABA) SI_EF_OPTIMAL_ANG</v>
      </c>
      <c r="H20" s="214" t="str">
        <f>MID(I20,7,11)</f>
        <v>OPTIMAL_ANG</v>
      </c>
      <c r="I20" s="216" t="s">
        <v>487</v>
      </c>
      <c r="J20" s="210">
        <v>-3</v>
      </c>
      <c r="K20" s="210">
        <v>-13</v>
      </c>
      <c r="L20" s="210">
        <v>-28</v>
      </c>
      <c r="M20" s="210">
        <v>-42</v>
      </c>
      <c r="N20" s="210">
        <v>-53</v>
      </c>
      <c r="O20" s="210">
        <v>-58</v>
      </c>
      <c r="P20" s="210">
        <v>-55</v>
      </c>
      <c r="Q20" s="210">
        <v>-47</v>
      </c>
      <c r="R20" s="210">
        <v>-34</v>
      </c>
      <c r="S20" s="210">
        <v>-19</v>
      </c>
      <c r="T20" s="210">
        <v>-6</v>
      </c>
      <c r="U20" s="210">
        <v>-1</v>
      </c>
      <c r="V20" s="210">
        <v>-29</v>
      </c>
      <c r="W20" s="204"/>
    </row>
    <row r="21" spans="1:23">
      <c r="A21" s="204"/>
      <c r="B21" s="204"/>
      <c r="C21" s="204"/>
      <c r="D21" s="204"/>
      <c r="E21" s="204"/>
      <c r="F21" s="204"/>
      <c r="G21" s="208" t="str">
        <f>[1]Cálculo!$C$5&amp;" "&amp;I21</f>
        <v>Buenos Aires (CABA) SI_EF_TILTED_ANG_ORT</v>
      </c>
      <c r="H21" s="208"/>
      <c r="I21" s="209" t="s">
        <v>488</v>
      </c>
      <c r="J21" s="210" t="s">
        <v>508</v>
      </c>
      <c r="K21" s="210" t="s">
        <v>508</v>
      </c>
      <c r="L21" s="210" t="s">
        <v>508</v>
      </c>
      <c r="M21" s="210" t="s">
        <v>508</v>
      </c>
      <c r="N21" s="210" t="s">
        <v>508</v>
      </c>
      <c r="O21" s="210" t="s">
        <v>508</v>
      </c>
      <c r="P21" s="210" t="s">
        <v>508</v>
      </c>
      <c r="Q21" s="210" t="s">
        <v>508</v>
      </c>
      <c r="R21" s="210" t="s">
        <v>508</v>
      </c>
      <c r="S21" s="210" t="s">
        <v>508</v>
      </c>
      <c r="T21" s="210" t="s">
        <v>508</v>
      </c>
      <c r="U21" s="210" t="s">
        <v>508</v>
      </c>
      <c r="V21" s="210" t="s">
        <v>508</v>
      </c>
      <c r="W21" s="204"/>
    </row>
    <row r="22" spans="1:23">
      <c r="A22" s="204"/>
      <c r="B22" s="204"/>
      <c r="C22" s="204"/>
      <c r="D22" s="204"/>
      <c r="E22" s="204"/>
      <c r="F22" s="204"/>
      <c r="G22" s="204"/>
      <c r="H22" s="204"/>
      <c r="I22" s="204"/>
      <c r="J22" s="204"/>
      <c r="K22" s="204"/>
      <c r="L22" s="204"/>
      <c r="M22" s="204"/>
      <c r="N22" s="204"/>
      <c r="O22" s="204"/>
      <c r="P22" s="204"/>
      <c r="Q22" s="204"/>
      <c r="R22" s="204"/>
      <c r="S22" s="204"/>
      <c r="T22" s="204"/>
      <c r="U22" s="204"/>
      <c r="V22" s="204"/>
      <c r="W22" s="204"/>
    </row>
    <row r="23" spans="1:23">
      <c r="A23" s="204"/>
      <c r="B23" s="204"/>
      <c r="C23" s="204"/>
      <c r="D23" s="204"/>
      <c r="E23" s="204"/>
      <c r="F23" s="204"/>
      <c r="G23" s="204"/>
      <c r="H23" s="204"/>
      <c r="I23" s="204"/>
      <c r="J23" s="945" t="s">
        <v>459</v>
      </c>
      <c r="K23" s="945" t="s">
        <v>460</v>
      </c>
      <c r="L23" s="945" t="s">
        <v>461</v>
      </c>
      <c r="M23" s="945" t="s">
        <v>462</v>
      </c>
      <c r="N23" s="945" t="s">
        <v>463</v>
      </c>
      <c r="O23" s="945" t="s">
        <v>464</v>
      </c>
      <c r="P23" s="945" t="s">
        <v>465</v>
      </c>
      <c r="Q23" s="945" t="s">
        <v>466</v>
      </c>
      <c r="R23" s="945" t="s">
        <v>467</v>
      </c>
      <c r="S23" s="945" t="s">
        <v>468</v>
      </c>
      <c r="T23" s="945" t="s">
        <v>469</v>
      </c>
      <c r="U23" s="945" t="s">
        <v>470</v>
      </c>
      <c r="V23" s="204"/>
      <c r="W23" s="204"/>
    </row>
    <row r="24" spans="1:23">
      <c r="A24" s="204"/>
      <c r="B24" s="204"/>
      <c r="C24" s="204"/>
      <c r="D24" s="204"/>
      <c r="E24" s="204"/>
      <c r="F24" s="204"/>
      <c r="G24" s="204"/>
      <c r="H24" s="204"/>
      <c r="I24" s="204"/>
      <c r="J24" s="946"/>
      <c r="K24" s="946"/>
      <c r="L24" s="946"/>
      <c r="M24" s="946"/>
      <c r="N24" s="946"/>
      <c r="O24" s="946"/>
      <c r="P24" s="946"/>
      <c r="Q24" s="946"/>
      <c r="R24" s="946"/>
      <c r="S24" s="946"/>
      <c r="T24" s="946"/>
      <c r="U24" s="946"/>
      <c r="V24" s="204"/>
      <c r="W24" s="204"/>
    </row>
    <row r="25" spans="1:23">
      <c r="A25" s="204"/>
      <c r="B25" s="204"/>
      <c r="C25" s="204"/>
      <c r="D25" s="204"/>
      <c r="E25" s="204"/>
      <c r="F25" s="204"/>
      <c r="G25" s="204"/>
      <c r="H25" s="204"/>
      <c r="I25" s="208" t="str">
        <f t="shared" ref="I25:I32" si="1">H6</f>
        <v>Average@00</v>
      </c>
      <c r="J25" s="208">
        <f t="shared" ref="J25:U25" si="2">IF(J7=-999,0,J7)</f>
        <v>0</v>
      </c>
      <c r="K25" s="208">
        <f t="shared" si="2"/>
        <v>0</v>
      </c>
      <c r="L25" s="208">
        <f t="shared" si="2"/>
        <v>0</v>
      </c>
      <c r="M25" s="208">
        <f t="shared" si="2"/>
        <v>0</v>
      </c>
      <c r="N25" s="208">
        <f t="shared" si="2"/>
        <v>0</v>
      </c>
      <c r="O25" s="208">
        <f t="shared" si="2"/>
        <v>0</v>
      </c>
      <c r="P25" s="208">
        <f t="shared" si="2"/>
        <v>0</v>
      </c>
      <c r="Q25" s="208">
        <f t="shared" si="2"/>
        <v>0</v>
      </c>
      <c r="R25" s="208">
        <f t="shared" si="2"/>
        <v>0</v>
      </c>
      <c r="S25" s="208">
        <f t="shared" si="2"/>
        <v>0</v>
      </c>
      <c r="T25" s="208">
        <f t="shared" si="2"/>
        <v>0</v>
      </c>
      <c r="U25" s="208">
        <f t="shared" si="2"/>
        <v>0</v>
      </c>
      <c r="V25" s="204"/>
      <c r="W25" s="204"/>
    </row>
    <row r="26" spans="1:23">
      <c r="A26" s="204"/>
      <c r="B26" s="204"/>
      <c r="C26" s="204"/>
      <c r="D26" s="204"/>
      <c r="E26" s="204"/>
      <c r="F26" s="204"/>
      <c r="G26" s="204"/>
      <c r="H26" s="208" t="s">
        <v>489</v>
      </c>
      <c r="I26" s="208" t="str">
        <f t="shared" si="1"/>
        <v>Average@03</v>
      </c>
      <c r="J26" s="208">
        <f t="shared" ref="J26:U26" si="3">IF(J8=-999,0,J8)</f>
        <v>0</v>
      </c>
      <c r="K26" s="208">
        <f t="shared" si="3"/>
        <v>0</v>
      </c>
      <c r="L26" s="208">
        <f t="shared" si="3"/>
        <v>0</v>
      </c>
      <c r="M26" s="208">
        <f t="shared" si="3"/>
        <v>0</v>
      </c>
      <c r="N26" s="208">
        <f t="shared" si="3"/>
        <v>0</v>
      </c>
      <c r="O26" s="208">
        <f t="shared" si="3"/>
        <v>0</v>
      </c>
      <c r="P26" s="208">
        <f t="shared" si="3"/>
        <v>0</v>
      </c>
      <c r="Q26" s="208">
        <f t="shared" si="3"/>
        <v>0</v>
      </c>
      <c r="R26" s="208">
        <f t="shared" si="3"/>
        <v>0</v>
      </c>
      <c r="S26" s="208">
        <f t="shared" si="3"/>
        <v>0</v>
      </c>
      <c r="T26" s="208">
        <f t="shared" si="3"/>
        <v>0</v>
      </c>
      <c r="U26" s="208">
        <f t="shared" si="3"/>
        <v>0</v>
      </c>
      <c r="V26" s="204"/>
      <c r="W26" s="204"/>
    </row>
    <row r="27" spans="1:23">
      <c r="A27" s="204"/>
      <c r="B27" s="204"/>
      <c r="C27" s="204"/>
      <c r="D27" s="204"/>
      <c r="E27" s="204"/>
      <c r="F27" s="204"/>
      <c r="G27" s="204"/>
      <c r="H27" s="208" t="s">
        <v>490</v>
      </c>
      <c r="I27" s="208" t="str">
        <f t="shared" si="1"/>
        <v>Average@06</v>
      </c>
      <c r="J27" s="208">
        <f t="shared" ref="J27:U27" si="4">IF(J9=-999,0,J9)</f>
        <v>0.03</v>
      </c>
      <c r="K27" s="208">
        <f t="shared" si="4"/>
        <v>0.01</v>
      </c>
      <c r="L27" s="208">
        <f t="shared" si="4"/>
        <v>0</v>
      </c>
      <c r="M27" s="208">
        <f t="shared" si="4"/>
        <v>0</v>
      </c>
      <c r="N27" s="208">
        <f t="shared" si="4"/>
        <v>0</v>
      </c>
      <c r="O27" s="208">
        <f t="shared" si="4"/>
        <v>0</v>
      </c>
      <c r="P27" s="208">
        <f t="shared" si="4"/>
        <v>0</v>
      </c>
      <c r="Q27" s="208">
        <f t="shared" si="4"/>
        <v>0</v>
      </c>
      <c r="R27" s="208">
        <f t="shared" si="4"/>
        <v>0</v>
      </c>
      <c r="S27" s="208">
        <f t="shared" si="4"/>
        <v>0.02</v>
      </c>
      <c r="T27" s="208">
        <f t="shared" si="4"/>
        <v>0.05</v>
      </c>
      <c r="U27" s="208">
        <f t="shared" si="4"/>
        <v>0.05</v>
      </c>
      <c r="V27" s="204"/>
      <c r="W27" s="204"/>
    </row>
    <row r="28" spans="1:23">
      <c r="A28" s="204"/>
      <c r="B28" s="204"/>
      <c r="C28" s="204"/>
      <c r="D28" s="204"/>
      <c r="E28" s="204"/>
      <c r="F28" s="204"/>
      <c r="G28" s="204"/>
      <c r="H28" s="208" t="s">
        <v>491</v>
      </c>
      <c r="I28" s="208" t="str">
        <f t="shared" si="1"/>
        <v>Average@09</v>
      </c>
      <c r="J28" s="208">
        <f t="shared" ref="J28:U28" si="5">IF(J10=-999,0,J10)</f>
        <v>0.46</v>
      </c>
      <c r="K28" s="208">
        <f t="shared" si="5"/>
        <v>0.37</v>
      </c>
      <c r="L28" s="208">
        <f t="shared" si="5"/>
        <v>0.3</v>
      </c>
      <c r="M28" s="208">
        <f t="shared" si="5"/>
        <v>0.21</v>
      </c>
      <c r="N28" s="208">
        <f t="shared" si="5"/>
        <v>0.14000000000000001</v>
      </c>
      <c r="O28" s="208">
        <f t="shared" si="5"/>
        <v>0.1</v>
      </c>
      <c r="P28" s="208">
        <f t="shared" si="5"/>
        <v>0.11</v>
      </c>
      <c r="Q28" s="208">
        <f t="shared" si="5"/>
        <v>0.17</v>
      </c>
      <c r="R28" s="208">
        <f t="shared" si="5"/>
        <v>0.3</v>
      </c>
      <c r="S28" s="208">
        <f t="shared" si="5"/>
        <v>0.4</v>
      </c>
      <c r="T28" s="208">
        <f t="shared" si="5"/>
        <v>0.48</v>
      </c>
      <c r="U28" s="208">
        <f t="shared" si="5"/>
        <v>0.49</v>
      </c>
      <c r="V28" s="204"/>
      <c r="W28" s="204"/>
    </row>
    <row r="29" spans="1:23">
      <c r="A29" s="204"/>
      <c r="B29" s="204"/>
      <c r="C29" s="204"/>
      <c r="D29" s="204"/>
      <c r="E29" s="204"/>
      <c r="F29" s="204"/>
      <c r="G29" s="204"/>
      <c r="H29" s="208" t="s">
        <v>492</v>
      </c>
      <c r="I29" s="208" t="str">
        <f t="shared" si="1"/>
        <v>Average@12</v>
      </c>
      <c r="J29" s="208">
        <f t="shared" ref="J29:U29" si="6">IF(J11=-999,0,J11)</f>
        <v>0.79</v>
      </c>
      <c r="K29" s="208">
        <f t="shared" si="6"/>
        <v>0.7</v>
      </c>
      <c r="L29" s="208">
        <f t="shared" si="6"/>
        <v>0.62</v>
      </c>
      <c r="M29" s="208">
        <f t="shared" si="6"/>
        <v>0.5</v>
      </c>
      <c r="N29" s="208">
        <f t="shared" si="6"/>
        <v>0.41</v>
      </c>
      <c r="O29" s="208">
        <f t="shared" si="6"/>
        <v>0.34</v>
      </c>
      <c r="P29" s="208">
        <f t="shared" si="6"/>
        <v>0.37</v>
      </c>
      <c r="Q29" s="208">
        <f t="shared" si="6"/>
        <v>0.47</v>
      </c>
      <c r="R29" s="208">
        <f t="shared" si="6"/>
        <v>0.59</v>
      </c>
      <c r="S29" s="208">
        <f t="shared" si="6"/>
        <v>0.65</v>
      </c>
      <c r="T29" s="208">
        <f t="shared" si="6"/>
        <v>0.75</v>
      </c>
      <c r="U29" s="208">
        <f t="shared" si="6"/>
        <v>0.79</v>
      </c>
      <c r="V29" s="204"/>
      <c r="W29" s="204"/>
    </row>
    <row r="30" spans="1:23">
      <c r="A30" s="204"/>
      <c r="B30" s="204"/>
      <c r="C30" s="204"/>
      <c r="D30" s="204"/>
      <c r="E30" s="204"/>
      <c r="F30" s="204"/>
      <c r="G30" s="204"/>
      <c r="H30" s="208" t="s">
        <v>493</v>
      </c>
      <c r="I30" s="208" t="str">
        <f t="shared" si="1"/>
        <v>Average@15</v>
      </c>
      <c r="J30" s="208">
        <f t="shared" ref="J30:U30" si="7">IF(J12=-999,0,J12)</f>
        <v>0.71</v>
      </c>
      <c r="K30" s="208">
        <f t="shared" si="7"/>
        <v>0.64</v>
      </c>
      <c r="L30" s="208">
        <f t="shared" si="7"/>
        <v>0.53</v>
      </c>
      <c r="M30" s="208">
        <f t="shared" si="7"/>
        <v>0.41</v>
      </c>
      <c r="N30" s="208">
        <f t="shared" si="7"/>
        <v>0.31</v>
      </c>
      <c r="O30" s="208">
        <f t="shared" si="7"/>
        <v>0.26</v>
      </c>
      <c r="P30" s="208">
        <f t="shared" si="7"/>
        <v>0.28999999999999998</v>
      </c>
      <c r="Q30" s="208">
        <f t="shared" si="7"/>
        <v>0.38</v>
      </c>
      <c r="R30" s="208">
        <f t="shared" si="7"/>
        <v>0.48</v>
      </c>
      <c r="S30" s="208">
        <f t="shared" si="7"/>
        <v>0.53</v>
      </c>
      <c r="T30" s="208">
        <f t="shared" si="7"/>
        <v>0.62</v>
      </c>
      <c r="U30" s="208">
        <f t="shared" si="7"/>
        <v>0.67</v>
      </c>
      <c r="V30" s="204"/>
      <c r="W30" s="204"/>
    </row>
    <row r="31" spans="1:23">
      <c r="A31" s="204"/>
      <c r="B31" s="204"/>
      <c r="C31" s="204"/>
      <c r="D31" s="204"/>
      <c r="E31" s="204"/>
      <c r="F31" s="204"/>
      <c r="G31" s="204"/>
      <c r="H31" s="208" t="s">
        <v>494</v>
      </c>
      <c r="I31" s="208" t="str">
        <f t="shared" si="1"/>
        <v>Average@18</v>
      </c>
      <c r="J31" s="208">
        <f t="shared" ref="J31:U31" si="8">IF(J13=-999,0,J13)</f>
        <v>0.28000000000000003</v>
      </c>
      <c r="K31" s="208">
        <f t="shared" si="8"/>
        <v>0.23</v>
      </c>
      <c r="L31" s="208">
        <f t="shared" si="8"/>
        <v>0.14000000000000001</v>
      </c>
      <c r="M31" s="208">
        <f t="shared" si="8"/>
        <v>0.06</v>
      </c>
      <c r="N31" s="208">
        <f t="shared" si="8"/>
        <v>0.03</v>
      </c>
      <c r="O31" s="208">
        <f t="shared" si="8"/>
        <v>0.02</v>
      </c>
      <c r="P31" s="208">
        <f t="shared" si="8"/>
        <v>0.03</v>
      </c>
      <c r="Q31" s="208">
        <f t="shared" si="8"/>
        <v>0.05</v>
      </c>
      <c r="R31" s="208">
        <f t="shared" si="8"/>
        <v>0.09</v>
      </c>
      <c r="S31" s="208">
        <f t="shared" si="8"/>
        <v>0.13</v>
      </c>
      <c r="T31" s="208">
        <f t="shared" si="8"/>
        <v>0.19</v>
      </c>
      <c r="U31" s="208">
        <f t="shared" si="8"/>
        <v>0.25</v>
      </c>
      <c r="V31" s="204"/>
      <c r="W31" s="204"/>
    </row>
    <row r="32" spans="1:23">
      <c r="A32" s="204"/>
      <c r="B32" s="204"/>
      <c r="C32" s="204"/>
      <c r="D32" s="204"/>
      <c r="E32" s="204"/>
      <c r="F32" s="204"/>
      <c r="G32" s="204"/>
      <c r="H32" s="208" t="s">
        <v>495</v>
      </c>
      <c r="I32" s="208" t="str">
        <f t="shared" si="1"/>
        <v>Average@21</v>
      </c>
      <c r="J32" s="208">
        <f t="shared" ref="J32:U32" si="9">IF(J14=-999,0,J14)</f>
        <v>7.01</v>
      </c>
      <c r="K32" s="208">
        <f t="shared" si="9"/>
        <v>5.8</v>
      </c>
      <c r="L32" s="208">
        <f t="shared" si="9"/>
        <v>4.8600000000000003</v>
      </c>
      <c r="M32" s="208">
        <f t="shared" si="9"/>
        <v>3.61</v>
      </c>
      <c r="N32" s="208">
        <f t="shared" si="9"/>
        <v>2.69</v>
      </c>
      <c r="O32" s="208">
        <f t="shared" si="9"/>
        <v>2.19</v>
      </c>
      <c r="P32" s="208">
        <f t="shared" si="9"/>
        <v>2.42</v>
      </c>
      <c r="Q32" s="208">
        <f t="shared" si="9"/>
        <v>3.21</v>
      </c>
      <c r="R32" s="208">
        <f t="shared" si="9"/>
        <v>4.49</v>
      </c>
      <c r="S32" s="208">
        <f t="shared" si="9"/>
        <v>5.24</v>
      </c>
      <c r="T32" s="208">
        <f t="shared" si="9"/>
        <v>6.45</v>
      </c>
      <c r="U32" s="208">
        <f t="shared" si="9"/>
        <v>6.97</v>
      </c>
      <c r="V32" s="204"/>
      <c r="W32" s="204"/>
    </row>
    <row r="33" spans="1:23">
      <c r="A33" s="204"/>
      <c r="B33" s="204"/>
      <c r="C33" s="204"/>
      <c r="D33" s="204"/>
      <c r="E33" s="204"/>
      <c r="F33" s="204"/>
      <c r="G33" s="204"/>
      <c r="H33" s="204"/>
      <c r="I33" s="204"/>
      <c r="J33" s="204"/>
      <c r="K33" s="204"/>
      <c r="L33" s="204"/>
      <c r="M33" s="204"/>
      <c r="N33" s="204"/>
      <c r="O33" s="204"/>
      <c r="P33" s="204"/>
      <c r="Q33" s="204"/>
      <c r="R33" s="204"/>
      <c r="S33" s="204"/>
      <c r="T33" s="204"/>
      <c r="U33" s="204"/>
      <c r="V33" s="204"/>
      <c r="W33" s="204"/>
    </row>
    <row r="34" spans="1:23">
      <c r="A34" s="204"/>
      <c r="B34" s="204"/>
      <c r="C34" s="204"/>
      <c r="D34" s="204"/>
      <c r="E34" s="204"/>
      <c r="F34" s="204"/>
      <c r="G34" s="204"/>
      <c r="H34" s="204"/>
      <c r="I34" s="208" t="s">
        <v>496</v>
      </c>
      <c r="J34" s="217">
        <f t="shared" ref="J34:U34" si="10">+(J31+J30)/2</f>
        <v>0.495</v>
      </c>
      <c r="K34" s="217">
        <f t="shared" si="10"/>
        <v>0.435</v>
      </c>
      <c r="L34" s="217">
        <f t="shared" si="10"/>
        <v>0.33500000000000002</v>
      </c>
      <c r="M34" s="217">
        <f t="shared" si="10"/>
        <v>0.23499999999999999</v>
      </c>
      <c r="N34" s="217">
        <f t="shared" si="10"/>
        <v>0.16999999999999998</v>
      </c>
      <c r="O34" s="217">
        <f t="shared" si="10"/>
        <v>0.14000000000000001</v>
      </c>
      <c r="P34" s="217">
        <f t="shared" si="10"/>
        <v>0.15999999999999998</v>
      </c>
      <c r="Q34" s="217">
        <f t="shared" si="10"/>
        <v>0.215</v>
      </c>
      <c r="R34" s="217">
        <f t="shared" si="10"/>
        <v>0.28499999999999998</v>
      </c>
      <c r="S34" s="217">
        <f t="shared" si="10"/>
        <v>0.33</v>
      </c>
      <c r="T34" s="217">
        <f t="shared" si="10"/>
        <v>0.40500000000000003</v>
      </c>
      <c r="U34" s="217">
        <f t="shared" si="10"/>
        <v>0.46</v>
      </c>
      <c r="V34" s="204"/>
      <c r="W34" s="204"/>
    </row>
    <row r="35" spans="1:23">
      <c r="A35" s="204"/>
      <c r="B35" s="204"/>
      <c r="C35" s="204"/>
      <c r="D35" s="204"/>
      <c r="E35" s="204"/>
      <c r="F35" s="204"/>
      <c r="G35" s="204"/>
      <c r="H35" s="204"/>
      <c r="I35" s="204"/>
      <c r="J35" s="204"/>
      <c r="K35" s="204"/>
      <c r="L35" s="204"/>
      <c r="M35" s="204"/>
      <c r="N35" s="204"/>
      <c r="O35" s="204"/>
      <c r="P35" s="204"/>
      <c r="Q35" s="204"/>
      <c r="R35" s="204"/>
      <c r="S35" s="204"/>
      <c r="T35" s="204"/>
      <c r="U35" s="204"/>
      <c r="V35" s="204"/>
      <c r="W35" s="204"/>
    </row>
    <row r="36" spans="1:23">
      <c r="A36" s="204"/>
      <c r="B36" s="204"/>
      <c r="C36" s="204"/>
      <c r="D36" s="204"/>
      <c r="E36" s="204"/>
      <c r="F36" s="204"/>
      <c r="G36" s="204"/>
      <c r="H36" s="204"/>
      <c r="I36" s="218"/>
      <c r="J36" s="218" t="s">
        <v>459</v>
      </c>
      <c r="K36" s="219" t="s">
        <v>460</v>
      </c>
      <c r="L36" s="219" t="s">
        <v>461</v>
      </c>
      <c r="M36" s="219" t="s">
        <v>462</v>
      </c>
      <c r="N36" s="219" t="s">
        <v>463</v>
      </c>
      <c r="O36" s="219" t="s">
        <v>464</v>
      </c>
      <c r="P36" s="219" t="s">
        <v>465</v>
      </c>
      <c r="Q36" s="219" t="s">
        <v>466</v>
      </c>
      <c r="R36" s="219" t="s">
        <v>467</v>
      </c>
      <c r="S36" s="219" t="s">
        <v>468</v>
      </c>
      <c r="T36" s="219" t="s">
        <v>469</v>
      </c>
      <c r="U36" s="219" t="s">
        <v>470</v>
      </c>
      <c r="V36" s="204"/>
      <c r="W36" s="204"/>
    </row>
    <row r="37" spans="1:23">
      <c r="A37" s="204"/>
      <c r="B37" s="204"/>
      <c r="C37" s="204"/>
      <c r="D37" s="204"/>
      <c r="E37" s="204"/>
      <c r="F37" s="204"/>
      <c r="G37" s="204"/>
      <c r="H37" s="204"/>
      <c r="I37" s="214" t="str">
        <f>+H14</f>
        <v>Tilt0</v>
      </c>
      <c r="J37" s="220">
        <f>+J15/$J$15</f>
        <v>1</v>
      </c>
      <c r="K37" s="220">
        <f>+K15/$K$15</f>
        <v>1</v>
      </c>
      <c r="L37" s="220">
        <f>+L15/$L$15</f>
        <v>1</v>
      </c>
      <c r="M37" s="220">
        <f>+M15/$M$15</f>
        <v>1</v>
      </c>
      <c r="N37" s="220">
        <f>+N15/$N$15</f>
        <v>1</v>
      </c>
      <c r="O37" s="220">
        <f>+O15/$O$15</f>
        <v>1</v>
      </c>
      <c r="P37" s="220">
        <f>+P15/$P$15</f>
        <v>1</v>
      </c>
      <c r="Q37" s="220">
        <f>+Q15/$Q$15</f>
        <v>1</v>
      </c>
      <c r="R37" s="220">
        <f>+R15/$R$15</f>
        <v>1</v>
      </c>
      <c r="S37" s="220">
        <f>+S15/$S$15</f>
        <v>1</v>
      </c>
      <c r="T37" s="220">
        <f>+T15/$T$15</f>
        <v>1</v>
      </c>
      <c r="U37" s="220">
        <f>+U15/$U$15</f>
        <v>1</v>
      </c>
      <c r="V37" s="220">
        <f>+V15/$V$15</f>
        <v>1</v>
      </c>
      <c r="W37" s="204"/>
    </row>
    <row r="38" spans="1:23">
      <c r="A38" s="204"/>
      <c r="B38" s="204"/>
      <c r="C38" s="204"/>
      <c r="D38" s="204"/>
      <c r="E38" s="204"/>
      <c r="F38" s="204"/>
      <c r="G38" s="204"/>
      <c r="H38" s="204"/>
      <c r="I38" s="214" t="str">
        <f>+H15</f>
        <v>Tilt22</v>
      </c>
      <c r="J38" s="220">
        <f>+J16/$J$15</f>
        <v>0.91935483870967727</v>
      </c>
      <c r="K38" s="220">
        <f>+K16/$K$15</f>
        <v>0.9525423728813559</v>
      </c>
      <c r="L38" s="220">
        <f>+L16/$L$15</f>
        <v>1.0037807183364837</v>
      </c>
      <c r="M38" s="220">
        <f>+M16/$M$15</f>
        <v>1.0607476635514017</v>
      </c>
      <c r="N38" s="220">
        <f>+N16/$N$15</f>
        <v>1.1149425287356323</v>
      </c>
      <c r="O38" s="220">
        <f>+O16/$O$15</f>
        <v>1.1423728813559322</v>
      </c>
      <c r="P38" s="220">
        <f>+P16/$P$15</f>
        <v>1.1281249999999998</v>
      </c>
      <c r="Q38" s="220">
        <f>+Q16/$Q$15</f>
        <v>1.0839694656488548</v>
      </c>
      <c r="R38" s="220">
        <f>+R16/$R$15</f>
        <v>1.0276679841897234</v>
      </c>
      <c r="S38" s="220">
        <f>+S16/$S$15</f>
        <v>0.97252747252747251</v>
      </c>
      <c r="T38" s="220">
        <f>+T16/$T$15</f>
        <v>0.92755905511811021</v>
      </c>
      <c r="U38" s="220">
        <f>+U16/$U$15</f>
        <v>0.91207153502235472</v>
      </c>
      <c r="V38" s="220">
        <f>+V16/$V$15</f>
        <v>1</v>
      </c>
      <c r="W38" s="204"/>
    </row>
    <row r="39" spans="1:23">
      <c r="A39" s="204"/>
      <c r="B39" s="204"/>
      <c r="C39" s="204"/>
      <c r="D39" s="204"/>
      <c r="E39" s="204"/>
      <c r="F39" s="204"/>
      <c r="G39" s="204"/>
      <c r="H39" s="204"/>
      <c r="I39" s="214" t="str">
        <f>+H16</f>
        <v>Tilt37</v>
      </c>
      <c r="J39" s="220">
        <f>+J17/$J$15</f>
        <v>0.80205278592375362</v>
      </c>
      <c r="K39" s="220">
        <f>+K17/$K$15</f>
        <v>0.86440677966101687</v>
      </c>
      <c r="L39" s="220">
        <f>+L17/$L$15</f>
        <v>0.95463137996219283</v>
      </c>
      <c r="M39" s="220">
        <f>+M17/$M$15</f>
        <v>1.0654205607476634</v>
      </c>
      <c r="N39" s="220">
        <f>+N17/$N$15</f>
        <v>1.1666666666666665</v>
      </c>
      <c r="O39" s="220">
        <f>+O17/$O$15</f>
        <v>1.2169491525423728</v>
      </c>
      <c r="P39" s="220">
        <f>+P17/$P$15</f>
        <v>1.1937499999999999</v>
      </c>
      <c r="Q39" s="220">
        <f>+Q17/$Q$15</f>
        <v>1.1068702290076335</v>
      </c>
      <c r="R39" s="220">
        <f>+R17/$R$15</f>
        <v>0.99802371541501977</v>
      </c>
      <c r="S39" s="220">
        <f>+S17/$S$15</f>
        <v>0.89560439560439553</v>
      </c>
      <c r="T39" s="220">
        <f>+T17/$T$15</f>
        <v>0.81889763779527569</v>
      </c>
      <c r="U39" s="220">
        <f>+U17/$U$15</f>
        <v>0.78986587183308488</v>
      </c>
      <c r="V39" s="220">
        <f>+V17/$V$15</f>
        <v>0.9494949494949495</v>
      </c>
      <c r="W39" s="204"/>
    </row>
    <row r="40" spans="1:23">
      <c r="A40" s="204"/>
      <c r="B40" s="204"/>
      <c r="C40" s="204"/>
      <c r="D40" s="204"/>
      <c r="E40" s="204"/>
      <c r="F40" s="204"/>
      <c r="G40" s="204"/>
      <c r="H40" s="204"/>
      <c r="I40" s="214" t="str">
        <f>+H17</f>
        <v>Tilt52</v>
      </c>
      <c r="J40" s="220">
        <f>+J18/$J$15</f>
        <v>0.34310850439882695</v>
      </c>
      <c r="K40" s="220">
        <f>+K18/$K$15</f>
        <v>0.43559322033898301</v>
      </c>
      <c r="L40" s="220">
        <f>+L18/$L$15</f>
        <v>0.5841209829867674</v>
      </c>
      <c r="M40" s="220">
        <f>+M18/$M$15</f>
        <v>0.78504672897196259</v>
      </c>
      <c r="N40" s="220">
        <f>+N18/$N$15</f>
        <v>0.96551724137931028</v>
      </c>
      <c r="O40" s="220">
        <f>+O18/$O$15</f>
        <v>1.0644067796610168</v>
      </c>
      <c r="P40" s="220">
        <f>+P18/$P$15</f>
        <v>1.0187499999999998</v>
      </c>
      <c r="Q40" s="220">
        <f>+Q18/$Q$15</f>
        <v>0.85750636132315516</v>
      </c>
      <c r="R40" s="220">
        <f>+R18/$R$15</f>
        <v>0.66205533596837951</v>
      </c>
      <c r="S40" s="220">
        <f>+S18/$S$15</f>
        <v>0.48351648351648352</v>
      </c>
      <c r="T40" s="220">
        <f>+T18/$T$15</f>
        <v>0.36692913385826775</v>
      </c>
      <c r="U40" s="220">
        <f>+U18/$U$15</f>
        <v>0.3323397913561848</v>
      </c>
      <c r="V40" s="220">
        <f>+V18/$V$15</f>
        <v>0.58989898989898981</v>
      </c>
      <c r="W40" s="204"/>
    </row>
    <row r="41" spans="1:23">
      <c r="A41" s="204"/>
      <c r="B41" s="204"/>
      <c r="C41" s="204"/>
      <c r="D41" s="204"/>
      <c r="E41" s="204"/>
      <c r="F41" s="204"/>
      <c r="G41" s="204"/>
      <c r="H41" s="204"/>
      <c r="I41" s="214" t="str">
        <f>+H18</f>
        <v>Tilt90</v>
      </c>
      <c r="J41" s="220">
        <f>+J19/$J$15</f>
        <v>1.0293255131964809</v>
      </c>
      <c r="K41" s="220">
        <f>+K19/$K$15</f>
        <v>1.0033898305084745</v>
      </c>
      <c r="L41" s="220">
        <f>+L19/$L$15</f>
        <v>1.0094517958412097</v>
      </c>
      <c r="M41" s="220">
        <f>+M19/$M$15</f>
        <v>1.0700934579439252</v>
      </c>
      <c r="N41" s="220">
        <f>+N19/$N$15</f>
        <v>1.1695402298850575</v>
      </c>
      <c r="O41" s="220">
        <f>+O19/$O$15</f>
        <v>1.2305084745762711</v>
      </c>
      <c r="P41" s="220">
        <f>+P19/$P$15</f>
        <v>1.2</v>
      </c>
      <c r="Q41" s="220">
        <f>+Q19/$Q$15</f>
        <v>1.1068702290076335</v>
      </c>
      <c r="R41" s="220">
        <f>+R19/$R$15</f>
        <v>1.0276679841897234</v>
      </c>
      <c r="S41" s="220">
        <f>+S19/$S$15</f>
        <v>1</v>
      </c>
      <c r="T41" s="220">
        <f>+T19/$T$15</f>
        <v>1.0188976377952756</v>
      </c>
      <c r="U41" s="220">
        <f>+U19/$U$15</f>
        <v>1.0387481371087928</v>
      </c>
      <c r="V41" s="220">
        <f>+V19/$V$15</f>
        <v>1.0585858585858585</v>
      </c>
      <c r="W41" s="204"/>
    </row>
    <row r="42" spans="1:23">
      <c r="A42" s="204"/>
      <c r="B42" s="204"/>
      <c r="C42" s="204"/>
      <c r="D42" s="204"/>
      <c r="E42" s="204"/>
      <c r="F42" s="204"/>
      <c r="G42" s="204"/>
      <c r="H42" s="204"/>
      <c r="I42" s="221"/>
      <c r="J42" s="213"/>
      <c r="K42" s="213"/>
      <c r="L42" s="213"/>
      <c r="M42" s="213"/>
      <c r="N42" s="213"/>
      <c r="O42" s="213"/>
      <c r="P42" s="213"/>
      <c r="Q42" s="213"/>
      <c r="R42" s="213"/>
      <c r="S42" s="213"/>
      <c r="T42" s="213"/>
      <c r="U42" s="213"/>
      <c r="V42" s="213"/>
      <c r="W42" s="204"/>
    </row>
    <row r="43" spans="1:23">
      <c r="A43" s="204"/>
      <c r="B43" s="204"/>
      <c r="C43" s="204"/>
      <c r="D43" s="204"/>
      <c r="E43" s="204"/>
      <c r="F43" s="204"/>
      <c r="G43" s="204"/>
      <c r="H43" s="204"/>
      <c r="I43" s="955"/>
      <c r="J43" s="955"/>
      <c r="K43" s="222"/>
      <c r="L43" s="204"/>
      <c r="M43" s="204"/>
      <c r="N43" s="204"/>
      <c r="O43" s="204"/>
      <c r="P43" s="204"/>
      <c r="Q43" s="204"/>
      <c r="R43" s="204"/>
      <c r="S43" s="204"/>
      <c r="T43" s="204"/>
      <c r="U43" s="204"/>
      <c r="V43" s="204"/>
      <c r="W43" s="204"/>
    </row>
    <row r="44" spans="1:23">
      <c r="A44" s="204"/>
      <c r="B44" s="204"/>
      <c r="C44" s="204"/>
      <c r="D44" s="204"/>
      <c r="E44" s="204"/>
      <c r="F44" s="204"/>
      <c r="G44" s="204"/>
      <c r="H44" s="204"/>
      <c r="I44" s="218"/>
      <c r="J44" s="218" t="s">
        <v>459</v>
      </c>
      <c r="K44" s="219" t="s">
        <v>460</v>
      </c>
      <c r="L44" s="219" t="s">
        <v>461</v>
      </c>
      <c r="M44" s="219" t="s">
        <v>462</v>
      </c>
      <c r="N44" s="219" t="s">
        <v>463</v>
      </c>
      <c r="O44" s="219" t="s">
        <v>464</v>
      </c>
      <c r="P44" s="219" t="s">
        <v>465</v>
      </c>
      <c r="Q44" s="219" t="s">
        <v>466</v>
      </c>
      <c r="R44" s="219" t="s">
        <v>467</v>
      </c>
      <c r="S44" s="219" t="s">
        <v>468</v>
      </c>
      <c r="T44" s="219" t="s">
        <v>469</v>
      </c>
      <c r="U44" s="219" t="s">
        <v>470</v>
      </c>
      <c r="V44" s="204"/>
      <c r="W44" s="204"/>
    </row>
    <row r="45" spans="1:23">
      <c r="A45" s="204"/>
      <c r="B45" s="204"/>
      <c r="C45" s="204"/>
      <c r="D45" s="204"/>
      <c r="E45" s="204"/>
      <c r="F45" s="204"/>
      <c r="G45" s="204"/>
      <c r="H45" s="204"/>
      <c r="I45" s="214" t="str">
        <f>+I37</f>
        <v>Tilt0</v>
      </c>
      <c r="J45" s="220">
        <f>+$J$34*J37</f>
        <v>0.495</v>
      </c>
      <c r="K45" s="220">
        <f>+$K$34*K37</f>
        <v>0.435</v>
      </c>
      <c r="L45" s="220">
        <f>+L37*$L$34</f>
        <v>0.33500000000000002</v>
      </c>
      <c r="M45" s="220">
        <f>+M37*$M$34</f>
        <v>0.23499999999999999</v>
      </c>
      <c r="N45" s="220">
        <f>+N37*$N$34</f>
        <v>0.16999999999999998</v>
      </c>
      <c r="O45" s="220">
        <f>+O37*$O$34</f>
        <v>0.14000000000000001</v>
      </c>
      <c r="P45" s="220">
        <f>+P37*$P$34</f>
        <v>0.15999999999999998</v>
      </c>
      <c r="Q45" s="220">
        <f>+Q37*$Q$34</f>
        <v>0.215</v>
      </c>
      <c r="R45" s="220">
        <f>+R37*$R$34</f>
        <v>0.28499999999999998</v>
      </c>
      <c r="S45" s="220">
        <f>+S37*$S$34</f>
        <v>0.33</v>
      </c>
      <c r="T45" s="220">
        <f>+T37*$T$34</f>
        <v>0.40500000000000003</v>
      </c>
      <c r="U45" s="220">
        <f>+U37*$U$34</f>
        <v>0.46</v>
      </c>
      <c r="V45" s="220">
        <f>+AVERAGE(J45:U45)</f>
        <v>0.30541666666666667</v>
      </c>
      <c r="W45" s="204"/>
    </row>
    <row r="46" spans="1:23">
      <c r="A46" s="204"/>
      <c r="B46" s="204"/>
      <c r="C46" s="204"/>
      <c r="D46" s="204"/>
      <c r="E46" s="204"/>
      <c r="F46" s="204"/>
      <c r="G46" s="204"/>
      <c r="H46" s="204"/>
      <c r="I46" s="214" t="str">
        <f>+I38</f>
        <v>Tilt22</v>
      </c>
      <c r="J46" s="220">
        <f>+$J$34*J38</f>
        <v>0.45508064516129026</v>
      </c>
      <c r="K46" s="220">
        <f>+$K$34*K38</f>
        <v>0.41435593220338984</v>
      </c>
      <c r="L46" s="220">
        <f>+L38*$L$34</f>
        <v>0.3362665406427221</v>
      </c>
      <c r="M46" s="220">
        <f>+M38*$M$34</f>
        <v>0.24927570093457938</v>
      </c>
      <c r="N46" s="220">
        <f>+N38*$N$34</f>
        <v>0.18954022988505748</v>
      </c>
      <c r="O46" s="220">
        <f>+O38*$O$34</f>
        <v>0.15993220338983052</v>
      </c>
      <c r="P46" s="220">
        <f>+P38*$P$34</f>
        <v>0.18049999999999994</v>
      </c>
      <c r="Q46" s="220">
        <f>+Q38*$Q$34</f>
        <v>0.23305343511450377</v>
      </c>
      <c r="R46" s="220">
        <f>+R38*$R$34</f>
        <v>0.29288537549407112</v>
      </c>
      <c r="S46" s="220">
        <f>+S38*$S$34</f>
        <v>0.32093406593406593</v>
      </c>
      <c r="T46" s="220">
        <f>+T38*$T$34</f>
        <v>0.37566141732283465</v>
      </c>
      <c r="U46" s="220">
        <f>+U38*$U$34</f>
        <v>0.41955290611028317</v>
      </c>
      <c r="V46" s="220">
        <f>+AVERAGE(J46:U46)</f>
        <v>0.30225320434938568</v>
      </c>
      <c r="W46" s="204"/>
    </row>
    <row r="47" spans="1:23">
      <c r="A47" s="204"/>
      <c r="B47" s="204"/>
      <c r="C47" s="204"/>
      <c r="D47" s="204"/>
      <c r="E47" s="204"/>
      <c r="F47" s="204"/>
      <c r="G47" s="204"/>
      <c r="H47" s="204"/>
      <c r="I47" s="214" t="str">
        <f>+I39</f>
        <v>Tilt37</v>
      </c>
      <c r="J47" s="220">
        <f>+$J$34*J39</f>
        <v>0.39701612903225802</v>
      </c>
      <c r="K47" s="220">
        <f>+$K$34*K39</f>
        <v>0.37601694915254236</v>
      </c>
      <c r="L47" s="220">
        <f>+L39*$L$34</f>
        <v>0.31980151228733461</v>
      </c>
      <c r="M47" s="220">
        <f>+M39*$M$34</f>
        <v>0.25037383177570088</v>
      </c>
      <c r="N47" s="220">
        <f>+N39*$N$34</f>
        <v>0.19833333333333328</v>
      </c>
      <c r="O47" s="220">
        <f>+O39*$O$34</f>
        <v>0.1703728813559322</v>
      </c>
      <c r="P47" s="220">
        <f>+P39*$P$34</f>
        <v>0.19099999999999995</v>
      </c>
      <c r="Q47" s="220">
        <f>+Q39*$Q$34</f>
        <v>0.2379770992366412</v>
      </c>
      <c r="R47" s="220">
        <f>+R39*$R$34</f>
        <v>0.28443675889328063</v>
      </c>
      <c r="S47" s="220">
        <f>+S39*$S$34</f>
        <v>0.29554945054945053</v>
      </c>
      <c r="T47" s="220">
        <f>+T39*$T$34</f>
        <v>0.33165354330708668</v>
      </c>
      <c r="U47" s="220">
        <f>+U39*$U$34</f>
        <v>0.36333830104321907</v>
      </c>
      <c r="V47" s="220">
        <f>+AVERAGE(J47:U47)</f>
        <v>0.28465581583056493</v>
      </c>
      <c r="W47" s="204"/>
    </row>
    <row r="48" spans="1:23">
      <c r="A48" s="204"/>
      <c r="B48" s="204"/>
      <c r="C48" s="204"/>
      <c r="D48" s="204"/>
      <c r="E48" s="204"/>
      <c r="F48" s="204"/>
      <c r="G48" s="204"/>
      <c r="H48" s="204"/>
      <c r="I48" s="214" t="str">
        <f>+I40</f>
        <v>Tilt52</v>
      </c>
      <c r="J48" s="220">
        <f>+$J$34*J40</f>
        <v>0.16983870967741935</v>
      </c>
      <c r="K48" s="220">
        <f>+$K$34*K40</f>
        <v>0.18948305084745762</v>
      </c>
      <c r="L48" s="220">
        <f>+L40*$L$34</f>
        <v>0.19568052930056709</v>
      </c>
      <c r="M48" s="220">
        <f>+M40*$M$34</f>
        <v>0.18448598130841121</v>
      </c>
      <c r="N48" s="220">
        <f>+N40*$N$34</f>
        <v>0.16413793103448274</v>
      </c>
      <c r="O48" s="220">
        <f>+O40*$O$34</f>
        <v>0.14901694915254238</v>
      </c>
      <c r="P48" s="220">
        <f>+P40*$P$34</f>
        <v>0.16299999999999995</v>
      </c>
      <c r="Q48" s="220">
        <f>+Q40*$Q$34</f>
        <v>0.18436386768447835</v>
      </c>
      <c r="R48" s="220">
        <f>+R40*$R$34</f>
        <v>0.18868577075098814</v>
      </c>
      <c r="S48" s="220">
        <f>+S40*$S$34</f>
        <v>0.15956043956043958</v>
      </c>
      <c r="T48" s="220">
        <f>+T40*$T$34</f>
        <v>0.14860629921259844</v>
      </c>
      <c r="U48" s="220">
        <f>+U40*$U$34</f>
        <v>0.15287630402384503</v>
      </c>
      <c r="V48" s="220">
        <f>+AVERAGE(J48:U48)</f>
        <v>0.17081131937943583</v>
      </c>
      <c r="W48" s="204"/>
    </row>
    <row r="49" spans="1:23">
      <c r="A49" s="204"/>
      <c r="B49" s="204"/>
      <c r="C49" s="204"/>
      <c r="D49" s="204"/>
      <c r="E49" s="204"/>
      <c r="F49" s="204"/>
      <c r="G49" s="204"/>
      <c r="H49" s="204"/>
      <c r="I49" s="214" t="str">
        <f>+I41</f>
        <v>Tilt90</v>
      </c>
      <c r="J49" s="220">
        <f>+$J$34*J41</f>
        <v>0.50951612903225807</v>
      </c>
      <c r="K49" s="220">
        <f>+$K$34*K41</f>
        <v>0.43647457627118641</v>
      </c>
      <c r="L49" s="220">
        <f>+L41*$L$34</f>
        <v>0.33816635160680525</v>
      </c>
      <c r="M49" s="220">
        <f>+M41*$M$34</f>
        <v>0.25147196261682242</v>
      </c>
      <c r="N49" s="220">
        <f>+N41*$N$34</f>
        <v>0.19882183908045975</v>
      </c>
      <c r="O49" s="220">
        <f>+O41*$O$34</f>
        <v>0.17227118644067796</v>
      </c>
      <c r="P49" s="220">
        <f>+P41*$P$34</f>
        <v>0.19199999999999998</v>
      </c>
      <c r="Q49" s="220">
        <f>+Q41*$Q$34</f>
        <v>0.2379770992366412</v>
      </c>
      <c r="R49" s="220">
        <f>+R41*$R$34</f>
        <v>0.29288537549407112</v>
      </c>
      <c r="S49" s="220">
        <f>+S41*$S$34</f>
        <v>0.33</v>
      </c>
      <c r="T49" s="220">
        <f>+T41*$T$34</f>
        <v>0.41265354330708665</v>
      </c>
      <c r="U49" s="220">
        <f>+U41*$U$34</f>
        <v>0.47782414307004467</v>
      </c>
      <c r="V49" s="220">
        <f>+AVERAGE(J49:U49)</f>
        <v>0.3208385171796711</v>
      </c>
      <c r="W49" s="204"/>
    </row>
  </sheetData>
  <mergeCells count="28">
    <mergeCell ref="S23:S24"/>
    <mergeCell ref="T23:T24"/>
    <mergeCell ref="U23:U24"/>
    <mergeCell ref="I43:J43"/>
    <mergeCell ref="M23:M24"/>
    <mergeCell ref="N23:N24"/>
    <mergeCell ref="O23:O24"/>
    <mergeCell ref="P23:P24"/>
    <mergeCell ref="Q23:Q24"/>
    <mergeCell ref="R23:R24"/>
    <mergeCell ref="L23:L24"/>
    <mergeCell ref="A6:F7"/>
    <mergeCell ref="A14:F16"/>
    <mergeCell ref="J23:J24"/>
    <mergeCell ref="K23:K24"/>
    <mergeCell ref="A4:F5"/>
    <mergeCell ref="U2:U3"/>
    <mergeCell ref="J2:J3"/>
    <mergeCell ref="K2:K3"/>
    <mergeCell ref="L2:L3"/>
    <mergeCell ref="M2:M3"/>
    <mergeCell ref="N2:N3"/>
    <mergeCell ref="O2:O3"/>
    <mergeCell ref="P2:P3"/>
    <mergeCell ref="Q2:Q3"/>
    <mergeCell ref="R2:R3"/>
    <mergeCell ref="S2:S3"/>
    <mergeCell ref="T2:T3"/>
  </mergeCells>
  <hyperlinks>
    <hyperlink ref="I25" r:id="rId1" display="Average@00"/>
    <hyperlink ref="I26:I32" r:id="rId2" display="Average@00"/>
  </hyperlinks>
  <pageMargins left="0.7" right="0.7" top="0.75" bottom="0.75" header="0.3" footer="0.3"/>
  <pageSetup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workbookViewId="0"/>
  </sheetViews>
  <sheetFormatPr baseColWidth="10" defaultRowHeight="15"/>
  <cols>
    <col min="1" max="4" width="36.7109375" customWidth="1"/>
  </cols>
  <sheetData>
    <row r="1" spans="1:4">
      <c r="A1" s="173" t="s">
        <v>399</v>
      </c>
    </row>
    <row r="3" spans="1:4">
      <c r="A3" t="s">
        <v>400</v>
      </c>
      <c r="B3" t="s">
        <v>401</v>
      </c>
      <c r="C3">
        <v>0</v>
      </c>
    </row>
    <row r="4" spans="1:4">
      <c r="A4" t="s">
        <v>402</v>
      </c>
    </row>
    <row r="5" spans="1:4">
      <c r="A5" t="s">
        <v>403</v>
      </c>
    </row>
    <row r="7" spans="1:4">
      <c r="A7" s="173" t="s">
        <v>404</v>
      </c>
      <c r="B7" t="s">
        <v>405</v>
      </c>
    </row>
    <row r="8" spans="1:4">
      <c r="B8">
        <v>4</v>
      </c>
    </row>
    <row r="10" spans="1:4">
      <c r="A10" t="s">
        <v>406</v>
      </c>
    </row>
    <row r="11" spans="1:4">
      <c r="A11" t="e">
        <f>CB_DATA_!#REF!</f>
        <v>#REF!</v>
      </c>
      <c r="B11" t="e">
        <f>'Cash flow'!#REF!</f>
        <v>#REF!</v>
      </c>
      <c r="C11" t="e">
        <f>'Proyeccion ventas'!#REF!</f>
        <v>#REF!</v>
      </c>
      <c r="D11" t="e">
        <f>'Datos de Ventas'!#REF!</f>
        <v>#REF!</v>
      </c>
    </row>
    <row r="13" spans="1:4">
      <c r="A13" t="s">
        <v>407</v>
      </c>
    </row>
    <row r="14" spans="1:4">
      <c r="A14" t="s">
        <v>411</v>
      </c>
      <c r="B14" t="s">
        <v>415</v>
      </c>
      <c r="C14" t="s">
        <v>419</v>
      </c>
      <c r="D14" t="s">
        <v>420</v>
      </c>
    </row>
    <row r="16" spans="1:4">
      <c r="A16" t="s">
        <v>408</v>
      </c>
    </row>
    <row r="19" spans="1:4">
      <c r="A19" t="s">
        <v>409</v>
      </c>
    </row>
    <row r="20" spans="1:4">
      <c r="A20">
        <v>34</v>
      </c>
      <c r="B20">
        <v>31</v>
      </c>
      <c r="C20">
        <v>31</v>
      </c>
      <c r="D20">
        <v>31</v>
      </c>
    </row>
    <row r="25" spans="1:4">
      <c r="A25" s="173" t="s">
        <v>410</v>
      </c>
    </row>
    <row r="26" spans="1:4">
      <c r="A26" s="174" t="s">
        <v>412</v>
      </c>
      <c r="B26" s="174" t="s">
        <v>416</v>
      </c>
      <c r="C26" s="174" t="s">
        <v>416</v>
      </c>
      <c r="D26" s="174" t="s">
        <v>416</v>
      </c>
    </row>
    <row r="27" spans="1:4">
      <c r="A27" t="s">
        <v>413</v>
      </c>
      <c r="B27" t="s">
        <v>426</v>
      </c>
      <c r="C27" t="s">
        <v>427</v>
      </c>
      <c r="D27" t="s">
        <v>428</v>
      </c>
    </row>
    <row r="28" spans="1:4">
      <c r="A28" s="174" t="s">
        <v>414</v>
      </c>
      <c r="B28" s="174" t="s">
        <v>414</v>
      </c>
      <c r="C28" s="174" t="s">
        <v>414</v>
      </c>
      <c r="D28" s="174" t="s">
        <v>414</v>
      </c>
    </row>
    <row r="29" spans="1:4">
      <c r="A29" s="174" t="s">
        <v>423</v>
      </c>
      <c r="B29" s="174" t="s">
        <v>412</v>
      </c>
      <c r="C29" s="174" t="s">
        <v>412</v>
      </c>
      <c r="D29" s="174" t="s">
        <v>412</v>
      </c>
    </row>
    <row r="30" spans="1:4">
      <c r="A30" t="s">
        <v>424</v>
      </c>
      <c r="B30" t="s">
        <v>417</v>
      </c>
      <c r="C30" t="s">
        <v>422</v>
      </c>
      <c r="D30" t="s">
        <v>421</v>
      </c>
    </row>
    <row r="31" spans="1:4">
      <c r="A31" s="174" t="s">
        <v>414</v>
      </c>
      <c r="B31" s="174" t="s">
        <v>414</v>
      </c>
      <c r="C31" s="174" t="s">
        <v>414</v>
      </c>
      <c r="D31" s="174" t="s">
        <v>414</v>
      </c>
    </row>
    <row r="32" spans="1:4">
      <c r="A32" s="174" t="s">
        <v>416</v>
      </c>
    </row>
    <row r="33" spans="1:1">
      <c r="A33" t="s">
        <v>425</v>
      </c>
    </row>
    <row r="34" spans="1:1">
      <c r="A34" s="174" t="s">
        <v>414</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53"/>
  <sheetViews>
    <sheetView showGridLines="0" topLeftCell="A33" workbookViewId="0">
      <selection activeCell="C39" sqref="C39"/>
    </sheetView>
  </sheetViews>
  <sheetFormatPr baseColWidth="10" defaultRowHeight="15"/>
  <cols>
    <col min="1" max="1" width="34.28515625" bestFit="1" customWidth="1"/>
    <col min="2" max="2" width="15.42578125" bestFit="1" customWidth="1"/>
    <col min="3" max="3" width="17.5703125" bestFit="1" customWidth="1"/>
    <col min="4" max="5" width="14.85546875" bestFit="1" customWidth="1"/>
    <col min="6" max="9" width="14.7109375" bestFit="1" customWidth="1"/>
    <col min="10" max="10" width="11.85546875" bestFit="1" customWidth="1"/>
  </cols>
  <sheetData>
    <row r="1" spans="1:10">
      <c r="A1" s="72"/>
      <c r="B1" s="72"/>
      <c r="C1" s="72"/>
      <c r="D1" s="72"/>
      <c r="E1" s="72"/>
      <c r="F1" s="72"/>
      <c r="G1" s="72"/>
      <c r="H1" s="72"/>
      <c r="I1" s="72"/>
    </row>
    <row r="2" spans="1:10">
      <c r="A2" s="30"/>
      <c r="B2" s="867" t="s">
        <v>158</v>
      </c>
      <c r="C2" s="867" t="s">
        <v>113</v>
      </c>
      <c r="D2" s="867" t="s">
        <v>114</v>
      </c>
      <c r="E2" s="867" t="s">
        <v>115</v>
      </c>
      <c r="F2" s="867" t="s">
        <v>116</v>
      </c>
      <c r="G2" s="867" t="s">
        <v>117</v>
      </c>
      <c r="H2" s="867" t="s">
        <v>118</v>
      </c>
      <c r="I2" s="867" t="s">
        <v>119</v>
      </c>
    </row>
    <row r="3" spans="1:10" s="78" customFormat="1">
      <c r="A3" s="1128" t="s">
        <v>870</v>
      </c>
      <c r="B3" s="1129"/>
      <c r="C3" s="1129"/>
      <c r="D3" s="1129"/>
      <c r="E3" s="1129"/>
      <c r="F3" s="1129"/>
      <c r="G3" s="1129"/>
      <c r="H3" s="1129"/>
      <c r="I3" s="1130"/>
    </row>
    <row r="4" spans="1:10">
      <c r="A4" s="399" t="s">
        <v>230</v>
      </c>
      <c r="B4" s="2"/>
      <c r="C4" s="403">
        <f>'Ventas y costos directos'!B7</f>
        <v>13810324465.813261</v>
      </c>
      <c r="D4" s="403">
        <f>'Ventas y costos directos'!C7</f>
        <v>20631780188.270023</v>
      </c>
      <c r="E4" s="403">
        <f>'Ventas y costos directos'!D7</f>
        <v>22628645084.430611</v>
      </c>
      <c r="F4" s="403">
        <f>'Ventas y costos directos'!E7</f>
        <v>23745475276.872952</v>
      </c>
      <c r="G4" s="403">
        <f>'Ventas y costos directos'!F7</f>
        <v>24964704500.126007</v>
      </c>
      <c r="H4" s="403">
        <f>'Ventas y costos directos'!G7</f>
        <v>26279876729.122482</v>
      </c>
      <c r="I4" s="403">
        <f>'Ventas y costos directos'!H7</f>
        <v>27422363704.083801</v>
      </c>
    </row>
    <row r="5" spans="1:10">
      <c r="A5" s="1128" t="s">
        <v>231</v>
      </c>
      <c r="B5" s="1129"/>
      <c r="C5" s="1129"/>
      <c r="D5" s="1129"/>
      <c r="E5" s="1129"/>
      <c r="F5" s="1129"/>
      <c r="G5" s="1129"/>
      <c r="H5" s="1129"/>
      <c r="I5" s="1130"/>
    </row>
    <row r="6" spans="1:10">
      <c r="A6" s="399" t="s">
        <v>695</v>
      </c>
      <c r="B6" s="30"/>
      <c r="C6" s="403">
        <f>(-'Ventas y costos directos'!B24)</f>
        <v>-9656348183.8432102</v>
      </c>
      <c r="D6" s="403">
        <f>(-'Ventas y costos directos'!C24)</f>
        <v>-14427670702.481472</v>
      </c>
      <c r="E6" s="403">
        <f>(-'Ventas y costos directos'!D24)</f>
        <v>-15821623738.695877</v>
      </c>
      <c r="F6" s="403">
        <f>(-'Ventas y costos directos'!E24)</f>
        <v>-16603939735.798807</v>
      </c>
      <c r="G6" s="403">
        <f>(-'Ventas y costos directos'!F24)</f>
        <v>-17451842597.026608</v>
      </c>
      <c r="H6" s="403">
        <f>(-'Ventas y costos directos'!G24)</f>
        <v>-18362029948.755493</v>
      </c>
      <c r="I6" s="403">
        <f>(-'Ventas y costos directos'!H24)</f>
        <v>-19148046347.205952</v>
      </c>
    </row>
    <row r="7" spans="1:10">
      <c r="A7" s="399" t="s">
        <v>446</v>
      </c>
      <c r="B7" s="30"/>
      <c r="C7" s="403">
        <f>(-'Gs Adm, Vtas y Com'!B26)</f>
        <v>-42637272</v>
      </c>
      <c r="D7" s="403">
        <f>(-'Gs Adm, Vtas y Com'!C26)</f>
        <v>-87977497.023600012</v>
      </c>
      <c r="E7" s="403">
        <f>(-'Gs Adm, Vtas y Com'!D26)</f>
        <v>-70351498.800000012</v>
      </c>
      <c r="F7" s="403">
        <f>(-'Gs Adm, Vtas y Com'!E26)</f>
        <v>-101614009.06225801</v>
      </c>
      <c r="G7" s="403">
        <f>(-'Gs Adm, Vtas y Com'!F26)</f>
        <v>-77562527.427000016</v>
      </c>
      <c r="H7" s="403">
        <f>(-'Gs Adm, Vtas y Com'!G26)</f>
        <v>-112029444.99113946</v>
      </c>
      <c r="I7" s="403">
        <f>(-'Gs Adm, Vtas y Com'!H26)</f>
        <v>-84698279.950284004</v>
      </c>
    </row>
    <row r="8" spans="1:10">
      <c r="A8" s="399" t="s">
        <v>149</v>
      </c>
      <c r="B8" s="30"/>
      <c r="C8" s="403">
        <f>(-'Gs Adm, Vtas y Com'!B32)</f>
        <v>-1381032446.581326</v>
      </c>
      <c r="D8" s="403">
        <f>(-'Gs Adm, Vtas y Com'!C32)</f>
        <v>-2063178018.8270023</v>
      </c>
      <c r="E8" s="403">
        <f>(-'Gs Adm, Vtas y Com'!D32)</f>
        <v>-2262864508.4430609</v>
      </c>
      <c r="F8" s="403">
        <f>(-'Gs Adm, Vtas y Com'!E32)</f>
        <v>-2374547527.6872954</v>
      </c>
      <c r="G8" s="403">
        <f>(-'Gs Adm, Vtas y Com'!F32)</f>
        <v>-2496470450.0126009</v>
      </c>
      <c r="H8" s="403">
        <f>(-'Gs Adm, Vtas y Com'!G32)</f>
        <v>-2627987672.9122486</v>
      </c>
      <c r="I8" s="403">
        <f>(-'Gs Adm, Vtas y Com'!H32)</f>
        <v>-2742236370.40838</v>
      </c>
    </row>
    <row r="9" spans="1:10">
      <c r="A9" s="399" t="s">
        <v>151</v>
      </c>
      <c r="B9" s="30"/>
      <c r="C9" s="403">
        <f>(-'Gs Adm, Vtas y Com'!B37)</f>
        <v>-15115200</v>
      </c>
      <c r="D9" s="403">
        <f>(-'Gs Adm, Vtas y Com'!C37)</f>
        <v>-22672800</v>
      </c>
      <c r="E9" s="403">
        <f>(-'Gs Adm, Vtas y Com'!D37)</f>
        <v>-24940080.000000004</v>
      </c>
      <c r="F9" s="403">
        <f>(-'Gs Adm, Vtas y Com'!E37)</f>
        <v>-26187084.000000004</v>
      </c>
      <c r="G9" s="403">
        <f>(-'Gs Adm, Vtas y Com'!F37)</f>
        <v>-27496438.200000003</v>
      </c>
      <c r="H9" s="403">
        <f>(-'Gs Adm, Vtas y Com'!G37)</f>
        <v>-28871260.109999999</v>
      </c>
      <c r="I9" s="403">
        <f>(-'Gs Adm, Vtas y Com'!H37)</f>
        <v>-30026110.514399998</v>
      </c>
    </row>
    <row r="10" spans="1:10">
      <c r="A10" s="399" t="s">
        <v>232</v>
      </c>
      <c r="B10" s="30"/>
      <c r="C10" s="403">
        <f>'Cuadro de Resultados'!B8</f>
        <v>-483361356.30346417</v>
      </c>
      <c r="D10" s="403">
        <f>'Cuadro de Resultados'!C8</f>
        <v>-722112306.58945084</v>
      </c>
      <c r="E10" s="403">
        <f>'Cuadro de Resultados'!D8</f>
        <v>-792002577.95507145</v>
      </c>
      <c r="F10" s="403">
        <f>'Cuadro de Resultados'!E8</f>
        <v>-831091634.69055343</v>
      </c>
      <c r="G10" s="403">
        <f>'Cuadro de Resultados'!F8</f>
        <v>-873764657.50441039</v>
      </c>
      <c r="H10" s="403">
        <f>'Cuadro de Resultados'!G8</f>
        <v>-919795685.51928699</v>
      </c>
      <c r="I10" s="403">
        <f>'Cuadro de Resultados'!H8</f>
        <v>-959782729.64293313</v>
      </c>
    </row>
    <row r="11" spans="1:10">
      <c r="A11" s="887" t="s">
        <v>233</v>
      </c>
      <c r="B11" s="405"/>
      <c r="C11" s="405">
        <f t="shared" ref="C11:I11" si="0">SUM(C4:C10)</f>
        <v>2231830007.0852604</v>
      </c>
      <c r="D11" s="405">
        <f t="shared" si="0"/>
        <v>3308168863.3484983</v>
      </c>
      <c r="E11" s="405">
        <f t="shared" si="0"/>
        <v>3656862680.5366011</v>
      </c>
      <c r="F11" s="405">
        <f t="shared" si="0"/>
        <v>3808095285.634037</v>
      </c>
      <c r="G11" s="405">
        <f t="shared" si="0"/>
        <v>4037567829.9553885</v>
      </c>
      <c r="H11" s="405">
        <f t="shared" si="0"/>
        <v>4229162716.8343143</v>
      </c>
      <c r="I11" s="405">
        <f t="shared" si="0"/>
        <v>4457573866.3618536</v>
      </c>
    </row>
    <row r="12" spans="1:10">
      <c r="A12" s="399"/>
      <c r="B12" s="404"/>
      <c r="C12" s="407"/>
      <c r="D12" s="407"/>
      <c r="E12" s="407"/>
      <c r="F12" s="407"/>
      <c r="G12" s="407"/>
      <c r="H12" s="407"/>
      <c r="I12" s="407"/>
      <c r="J12" s="371"/>
    </row>
    <row r="13" spans="1:10">
      <c r="A13" s="1128" t="s">
        <v>234</v>
      </c>
      <c r="B13" s="1129"/>
      <c r="C13" s="1129"/>
      <c r="D13" s="1129"/>
      <c r="E13" s="1129"/>
      <c r="F13" s="1129"/>
      <c r="G13" s="1129"/>
      <c r="H13" s="1129"/>
      <c r="I13" s="1130"/>
    </row>
    <row r="14" spans="1:10">
      <c r="A14" s="399" t="s">
        <v>182</v>
      </c>
      <c r="B14" s="403"/>
      <c r="C14" s="403">
        <f>IVA!B44</f>
        <v>890347972.65566671</v>
      </c>
      <c r="D14" s="403">
        <f>IVA!C44</f>
        <v>130805169.14662308</v>
      </c>
      <c r="E14" s="403">
        <f>IVA!D44</f>
        <v>102262982.86701438</v>
      </c>
      <c r="F14" s="403">
        <f>IVA!E44</f>
        <v>60566763.208655961</v>
      </c>
      <c r="G14" s="403">
        <f>IVA!F44</f>
        <v>64926280.386703216</v>
      </c>
      <c r="H14" s="403">
        <f>IVA!G44</f>
        <v>69074252.617622092</v>
      </c>
      <c r="I14" s="403">
        <f>IVA!H44</f>
        <v>60690987.662639357</v>
      </c>
    </row>
    <row r="15" spans="1:10">
      <c r="A15" s="399" t="s">
        <v>235</v>
      </c>
      <c r="B15" s="403">
        <f>'Inversiones y depreciaciones'!B69</f>
        <v>775948775.66277122</v>
      </c>
      <c r="C15" s="177"/>
      <c r="D15" s="177"/>
      <c r="E15" s="177"/>
      <c r="F15" s="177"/>
      <c r="G15" s="177"/>
      <c r="H15" s="177"/>
      <c r="I15" s="177"/>
    </row>
    <row r="16" spans="1:10">
      <c r="A16" s="1128" t="s">
        <v>236</v>
      </c>
      <c r="B16" s="1129"/>
      <c r="C16" s="1129"/>
      <c r="D16" s="1129"/>
      <c r="E16" s="1129"/>
      <c r="F16" s="1129"/>
      <c r="G16" s="1129"/>
      <c r="H16" s="1129"/>
      <c r="I16" s="1130"/>
    </row>
    <row r="17" spans="1:11">
      <c r="A17" s="399" t="s">
        <v>237</v>
      </c>
      <c r="B17" s="403">
        <f>-('Inversiones y depreciaciones'!B43-'Inversiones y depreciaciones'!B38)</f>
        <v>-170810521.48739529</v>
      </c>
      <c r="C17" s="403">
        <f>-('Inversiones y depreciaciones'!C43-'Inversiones y depreciaciones'!C38)</f>
        <v>-37744233.797395229</v>
      </c>
      <c r="D17" s="403">
        <f>-('Inversiones y depreciaciones'!D43-'Inversiones y depreciaciones'!D38)</f>
        <v>-37744233.797395229</v>
      </c>
      <c r="E17" s="403">
        <f>-('Inversiones y depreciaciones'!E43-'Inversiones y depreciaciones'!E38)</f>
        <v>-37744233.79739517</v>
      </c>
      <c r="F17" s="403">
        <f>-('Inversiones y depreciaciones'!F43-'Inversiones y depreciaciones'!F38)</f>
        <v>-37744233.79739517</v>
      </c>
      <c r="G17" s="403">
        <f>-('Inversiones y depreciaciones'!G43-'Inversiones y depreciaciones'!G38)</f>
        <v>-37744233.79739517</v>
      </c>
      <c r="H17" s="403">
        <f>-('Inversiones y depreciaciones'!H43-'Inversiones y depreciaciones'!H38)</f>
        <v>-37744233.79739517</v>
      </c>
      <c r="I17" s="403">
        <f>-('Inversiones y depreciaciones'!I43-'Inversiones y depreciaciones'!I38)</f>
        <v>-37744233.79739517</v>
      </c>
      <c r="K17" s="327"/>
    </row>
    <row r="18" spans="1:11">
      <c r="A18" s="399" t="s">
        <v>238</v>
      </c>
      <c r="B18" s="403">
        <f>(-'Cap Trab'!B37)</f>
        <v>-897989444.99025095</v>
      </c>
      <c r="C18" s="403">
        <f>(-'Cap Trab'!C37)</f>
        <v>-1197319259.9870009</v>
      </c>
      <c r="D18" s="403">
        <f>(-'Cap Trab'!D37)</f>
        <v>-2521026314.5228949</v>
      </c>
      <c r="E18" s="403">
        <f>(-'Cap Trab'!E37)</f>
        <v>-449222351.2836256</v>
      </c>
      <c r="F18" s="403">
        <f>(-'Cap Trab'!F37)</f>
        <v>-250668924.33906174</v>
      </c>
      <c r="G18" s="403">
        <f>(-'Cap Trab'!G37)</f>
        <v>-271428529.94881058</v>
      </c>
      <c r="H18" s="403">
        <f>(-'Cap Trab'!H37)</f>
        <v>-291180778.66747189</v>
      </c>
      <c r="I18" s="403">
        <f>(-'Cap Trab'!I37)</f>
        <v>-251260469.35803032</v>
      </c>
      <c r="K18" s="327"/>
    </row>
    <row r="19" spans="1:11">
      <c r="A19" s="404" t="s">
        <v>124</v>
      </c>
      <c r="B19" s="403">
        <f>(-'Inversiones y depreciaciones'!B58)</f>
        <v>-224447992.96030569</v>
      </c>
      <c r="C19" s="403">
        <f>(-'Inversiones y depreciaciones'!C58)</f>
        <v>-259363333.69472319</v>
      </c>
      <c r="D19" s="403">
        <f>(-'Inversiones y depreciaciones'!D58)</f>
        <v>-537341815.1472609</v>
      </c>
      <c r="E19" s="403">
        <f>(-'Inversiones y depreciaciones'!E58)</f>
        <v>-102262982.86701438</v>
      </c>
      <c r="F19" s="403">
        <f>(-'Inversiones y depreciaciones'!F58)</f>
        <v>-60566763.208655961</v>
      </c>
      <c r="G19" s="403">
        <f>(-'Inversiones y depreciaciones'!G58)</f>
        <v>-64926280.386703216</v>
      </c>
      <c r="H19" s="403">
        <f>(-'Inversiones y depreciaciones'!H58)</f>
        <v>-69074252.617622092</v>
      </c>
      <c r="I19" s="403">
        <f>(-'Inversiones y depreciaciones'!I58)</f>
        <v>-60690987.662639357</v>
      </c>
      <c r="K19" s="327"/>
    </row>
    <row r="20" spans="1:11">
      <c r="A20" s="399" t="s">
        <v>228</v>
      </c>
      <c r="B20" s="403"/>
      <c r="C20" s="403">
        <f>'Cuadro de Resultados'!B13</f>
        <v>-728139426.44023323</v>
      </c>
      <c r="D20" s="403">
        <f>'Cuadro de Resultados'!C13</f>
        <v>-1104858026.1323667</v>
      </c>
      <c r="E20" s="403">
        <f>'Cuadro de Resultados'!D13</f>
        <v>-1230316001.1609154</v>
      </c>
      <c r="F20" s="403">
        <f>'Cuadro de Resultados'!E13</f>
        <v>-1290698625.33639</v>
      </c>
      <c r="G20" s="403">
        <f>'Cuadro de Resultados'!F13</f>
        <v>-1378465228.2402363</v>
      </c>
      <c r="H20" s="403">
        <f>'Cuadro de Resultados'!G13</f>
        <v>-1452974651.0392325</v>
      </c>
      <c r="I20" s="403">
        <f>'Cuadro de Resultados'!H13</f>
        <v>-1540369765.7652435</v>
      </c>
      <c r="K20" s="78"/>
    </row>
    <row r="21" spans="1:11">
      <c r="A21" s="887" t="s">
        <v>239</v>
      </c>
      <c r="B21" s="888">
        <f>SUM(B15:B20)</f>
        <v>-517299183.7751807</v>
      </c>
      <c r="C21" s="888">
        <f>SUM(C14:C20)</f>
        <v>-1332218281.2636859</v>
      </c>
      <c r="D21" s="888">
        <f t="shared" ref="D21:I21" si="1">SUM(D14:D20)</f>
        <v>-4070165220.4532943</v>
      </c>
      <c r="E21" s="888">
        <f t="shared" si="1"/>
        <v>-1717282586.2419362</v>
      </c>
      <c r="F21" s="888">
        <f t="shared" si="1"/>
        <v>-1579111783.472847</v>
      </c>
      <c r="G21" s="888">
        <f t="shared" si="1"/>
        <v>-1687637991.9864421</v>
      </c>
      <c r="H21" s="888">
        <f t="shared" si="1"/>
        <v>-1781899663.5040996</v>
      </c>
      <c r="I21" s="888">
        <f t="shared" si="1"/>
        <v>-1829374468.9206691</v>
      </c>
      <c r="K21" s="78"/>
    </row>
    <row r="22" spans="1:11">
      <c r="A22" s="1128" t="s">
        <v>1288</v>
      </c>
      <c r="B22" s="1129"/>
      <c r="C22" s="1129"/>
      <c r="D22" s="1129"/>
      <c r="E22" s="1129"/>
      <c r="F22" s="1129"/>
      <c r="G22" s="1129"/>
      <c r="H22" s="1129"/>
      <c r="I22" s="1130"/>
      <c r="K22" s="327"/>
    </row>
    <row r="23" spans="1:11">
      <c r="A23" s="406" t="s">
        <v>240</v>
      </c>
      <c r="B23" s="403">
        <f t="shared" ref="B23:G23" si="2">B11+B21</f>
        <v>-517299183.7751807</v>
      </c>
      <c r="C23" s="403">
        <f>C11+C21</f>
        <v>899611725.82157445</v>
      </c>
      <c r="D23" s="403">
        <f>D11+D21</f>
        <v>-761996357.10479593</v>
      </c>
      <c r="E23" s="403">
        <f t="shared" si="2"/>
        <v>1939580094.2946649</v>
      </c>
      <c r="F23" s="403">
        <f t="shared" si="2"/>
        <v>2228983502.16119</v>
      </c>
      <c r="G23" s="403">
        <f t="shared" si="2"/>
        <v>2349929837.9689465</v>
      </c>
      <c r="H23" s="403">
        <f>H11+H21</f>
        <v>2447263053.3302145</v>
      </c>
      <c r="I23" s="403">
        <f>I11+I21</f>
        <v>2628199397.4411845</v>
      </c>
      <c r="K23" s="78"/>
    </row>
    <row r="24" spans="1:11">
      <c r="A24" s="406" t="s">
        <v>241</v>
      </c>
      <c r="B24" s="403">
        <f>Financiación!C3</f>
        <v>517299183.77518082</v>
      </c>
      <c r="C24" s="403"/>
      <c r="D24" s="403"/>
      <c r="E24" s="403"/>
      <c r="F24" s="403"/>
      <c r="G24" s="403"/>
      <c r="H24" s="403"/>
      <c r="I24" s="403"/>
      <c r="K24" s="327"/>
    </row>
    <row r="25" spans="1:11">
      <c r="A25" s="406" t="s">
        <v>242</v>
      </c>
      <c r="B25" s="403"/>
      <c r="C25" s="403"/>
      <c r="D25" s="403"/>
      <c r="E25" s="403"/>
      <c r="F25" s="403"/>
      <c r="G25" s="403"/>
      <c r="H25" s="403"/>
      <c r="I25" s="403"/>
      <c r="K25" s="327"/>
    </row>
    <row r="26" spans="1:11">
      <c r="A26" s="399" t="s">
        <v>243</v>
      </c>
      <c r="B26" s="403"/>
      <c r="C26" s="408"/>
      <c r="D26" s="403"/>
      <c r="E26" s="403">
        <f>(-Financiación!E18)</f>
        <v>-73899883.396454409</v>
      </c>
      <c r="F26" s="403">
        <f>(-Financiación!F18)</f>
        <v>-73899883.396454409</v>
      </c>
      <c r="G26" s="403">
        <f>(-Financiación!G18)</f>
        <v>-73899883.396454409</v>
      </c>
      <c r="H26" s="403">
        <f>(-Financiación!H18)</f>
        <v>-73899883.396454409</v>
      </c>
      <c r="I26" s="403">
        <f>(-Financiación!I18)</f>
        <v>-73899883.396454409</v>
      </c>
      <c r="K26" s="78"/>
    </row>
    <row r="27" spans="1:11">
      <c r="A27" s="399" t="s">
        <v>244</v>
      </c>
      <c r="B27" s="403"/>
      <c r="C27" s="408">
        <f>(-Financiación!C19)</f>
        <v>-149024247.82745096</v>
      </c>
      <c r="D27" s="408">
        <f>(-Financiación!D19)</f>
        <v>-149024247.82745096</v>
      </c>
      <c r="E27" s="408">
        <f>(-Financiación!E19)</f>
        <v>-139266707.79112974</v>
      </c>
      <c r="F27" s="408">
        <f>(-Financiación!F19)</f>
        <v>-117977529.53006527</v>
      </c>
      <c r="G27" s="408">
        <f>(-Financiación!G19)</f>
        <v>-96688351.269000798</v>
      </c>
      <c r="H27" s="408">
        <f>(-Financiación!H19)</f>
        <v>-75399173.007936329</v>
      </c>
      <c r="I27" s="408">
        <f>(-Financiación!I19)</f>
        <v>-54109994.746871859</v>
      </c>
    </row>
    <row r="28" spans="1:11">
      <c r="A28" s="865" t="s">
        <v>245</v>
      </c>
      <c r="B28" s="405">
        <f t="shared" ref="B28:I28" si="3">SUM(B23:B27)</f>
        <v>0</v>
      </c>
      <c r="C28" s="405">
        <f t="shared" si="3"/>
        <v>750587477.99412346</v>
      </c>
      <c r="D28" s="405">
        <f t="shared" si="3"/>
        <v>-911020604.93224692</v>
      </c>
      <c r="E28" s="405">
        <f t="shared" si="3"/>
        <v>1726413503.1070807</v>
      </c>
      <c r="F28" s="405">
        <f t="shared" si="3"/>
        <v>2037106089.2346704</v>
      </c>
      <c r="G28" s="405">
        <f t="shared" si="3"/>
        <v>2179341603.3034911</v>
      </c>
      <c r="H28" s="405">
        <f t="shared" si="3"/>
        <v>2297963996.9258237</v>
      </c>
      <c r="I28" s="405">
        <f t="shared" si="3"/>
        <v>2500189519.2978582</v>
      </c>
      <c r="J28" s="78"/>
    </row>
    <row r="29" spans="1:11">
      <c r="A29" s="31"/>
      <c r="B29" s="73"/>
      <c r="C29" s="73"/>
      <c r="D29" s="73"/>
      <c r="E29" s="73"/>
      <c r="F29" s="73"/>
      <c r="G29" s="73"/>
      <c r="H29" s="73"/>
      <c r="I29" s="73"/>
    </row>
    <row r="30" spans="1:11">
      <c r="A30" s="866" t="s">
        <v>246</v>
      </c>
      <c r="B30" s="403">
        <f>B28</f>
        <v>0</v>
      </c>
      <c r="C30" s="403">
        <f t="shared" ref="C30:I30" si="4">B30+C28</f>
        <v>750587477.99412346</v>
      </c>
      <c r="D30" s="403">
        <f t="shared" si="4"/>
        <v>-160433126.93812346</v>
      </c>
      <c r="E30" s="403">
        <f t="shared" si="4"/>
        <v>1565980376.1689572</v>
      </c>
      <c r="F30" s="403">
        <f t="shared" si="4"/>
        <v>3603086465.4036274</v>
      </c>
      <c r="G30" s="403">
        <f t="shared" si="4"/>
        <v>5782428068.707119</v>
      </c>
      <c r="H30" s="403">
        <f t="shared" si="4"/>
        <v>8080392065.6329422</v>
      </c>
      <c r="I30" s="403">
        <f t="shared" si="4"/>
        <v>10580581584.930801</v>
      </c>
    </row>
    <row r="31" spans="1:11">
      <c r="A31" s="72"/>
      <c r="B31" s="73"/>
      <c r="C31" s="73"/>
      <c r="D31" s="73"/>
      <c r="E31" s="73"/>
      <c r="F31" s="73"/>
      <c r="G31" s="73"/>
      <c r="H31" s="73"/>
      <c r="I31" s="73"/>
      <c r="J31" s="78"/>
    </row>
    <row r="32" spans="1:11">
      <c r="A32" s="72"/>
      <c r="B32" s="72"/>
      <c r="C32" s="73"/>
      <c r="D32" s="73"/>
      <c r="E32" s="73"/>
      <c r="F32" s="73"/>
      <c r="G32" s="73"/>
      <c r="H32" s="73"/>
      <c r="I32" s="73"/>
      <c r="J32" s="78"/>
      <c r="K32" s="78"/>
    </row>
    <row r="33" spans="1:11">
      <c r="A33" s="30"/>
      <c r="B33" s="850" t="s">
        <v>158</v>
      </c>
      <c r="C33" s="850" t="s">
        <v>113</v>
      </c>
      <c r="D33" s="850" t="s">
        <v>114</v>
      </c>
      <c r="E33" s="850" t="s">
        <v>115</v>
      </c>
      <c r="F33" s="850" t="s">
        <v>116</v>
      </c>
      <c r="G33" s="850" t="s">
        <v>117</v>
      </c>
      <c r="H33" s="850" t="s">
        <v>118</v>
      </c>
      <c r="I33" s="850" t="s">
        <v>119</v>
      </c>
      <c r="J33" s="78"/>
      <c r="K33" s="78"/>
    </row>
    <row r="34" spans="1:11">
      <c r="A34" s="399" t="s">
        <v>418</v>
      </c>
      <c r="B34" s="403">
        <f>+B28</f>
        <v>0</v>
      </c>
      <c r="C34" s="403">
        <f t="shared" ref="C34:I34" si="5">+C28</f>
        <v>750587477.99412346</v>
      </c>
      <c r="D34" s="403">
        <f t="shared" si="5"/>
        <v>-911020604.93224692</v>
      </c>
      <c r="E34" s="403">
        <f t="shared" si="5"/>
        <v>1726413503.1070807</v>
      </c>
      <c r="F34" s="403">
        <f t="shared" si="5"/>
        <v>2037106089.2346704</v>
      </c>
      <c r="G34" s="403">
        <f t="shared" si="5"/>
        <v>2179341603.3034911</v>
      </c>
      <c r="H34" s="403">
        <f t="shared" si="5"/>
        <v>2297963996.9258237</v>
      </c>
      <c r="I34" s="403">
        <f t="shared" si="5"/>
        <v>2500189519.2978582</v>
      </c>
      <c r="J34" s="78"/>
      <c r="K34" s="78"/>
    </row>
    <row r="35" spans="1:11">
      <c r="A35" s="404" t="s">
        <v>247</v>
      </c>
      <c r="B35" s="400"/>
      <c r="C35" s="400"/>
      <c r="D35" s="400"/>
      <c r="E35" s="400"/>
      <c r="F35" s="400"/>
      <c r="G35" s="400"/>
      <c r="H35" s="400"/>
      <c r="I35" s="403">
        <f>I28/CAPM!B47</f>
        <v>6863822827.7632532</v>
      </c>
      <c r="J35" s="78"/>
      <c r="K35" s="78"/>
    </row>
    <row r="36" spans="1:11">
      <c r="A36" s="399" t="s">
        <v>248</v>
      </c>
      <c r="B36" s="400">
        <f>-B15</f>
        <v>-775948775.66277122</v>
      </c>
      <c r="C36" s="30"/>
      <c r="D36" s="30"/>
      <c r="E36" s="30"/>
      <c r="F36" s="30"/>
      <c r="G36" s="30"/>
      <c r="H36" s="30"/>
      <c r="I36" s="30"/>
      <c r="J36" s="78"/>
      <c r="K36" s="78"/>
    </row>
    <row r="37" spans="1:11">
      <c r="A37" s="402" t="s">
        <v>249</v>
      </c>
      <c r="B37" s="405">
        <f>SUM(B34:B36)</f>
        <v>-775948775.66277122</v>
      </c>
      <c r="C37" s="405">
        <f t="shared" ref="C37:I37" si="6">SUM(C34:C36)</f>
        <v>750587477.99412346</v>
      </c>
      <c r="D37" s="405">
        <f>SUM(D34:D36)</f>
        <v>-911020604.93224692</v>
      </c>
      <c r="E37" s="405">
        <f t="shared" si="6"/>
        <v>1726413503.1070807</v>
      </c>
      <c r="F37" s="405">
        <f t="shared" si="6"/>
        <v>2037106089.2346704</v>
      </c>
      <c r="G37" s="405">
        <f t="shared" si="6"/>
        <v>2179341603.3034911</v>
      </c>
      <c r="H37" s="405">
        <f t="shared" si="6"/>
        <v>2297963996.9258237</v>
      </c>
      <c r="I37" s="405">
        <f t="shared" si="6"/>
        <v>9364012347.0611115</v>
      </c>
      <c r="J37" s="78"/>
      <c r="K37" s="78"/>
    </row>
    <row r="38" spans="1:11" ht="15.75" thickBot="1"/>
    <row r="39" spans="1:11">
      <c r="B39" s="868" t="s">
        <v>250</v>
      </c>
      <c r="C39" s="869">
        <f>IRR(B37:I37)</f>
        <v>0.91156592732689767</v>
      </c>
      <c r="D39" s="72"/>
      <c r="E39" s="72"/>
      <c r="F39" s="72"/>
      <c r="G39" s="72"/>
      <c r="H39" s="72"/>
      <c r="I39" s="72"/>
    </row>
    <row r="40" spans="1:11">
      <c r="B40" s="687" t="s">
        <v>848</v>
      </c>
      <c r="C40" s="870">
        <f>NPV(C41,C37:I37)</f>
        <v>2447965118.6836433</v>
      </c>
    </row>
    <row r="41" spans="1:11" ht="15.75" thickBot="1">
      <c r="B41" s="700" t="s">
        <v>847</v>
      </c>
      <c r="C41" s="871">
        <f>CAPM!B48</f>
        <v>0.44309193237224187</v>
      </c>
      <c r="D41" s="72"/>
      <c r="E41" s="72"/>
      <c r="F41" s="72"/>
      <c r="G41" s="72"/>
      <c r="H41" s="72"/>
      <c r="I41" s="72"/>
    </row>
    <row r="42" spans="1:11" s="78" customFormat="1">
      <c r="A42" s="76"/>
      <c r="B42" s="375"/>
    </row>
    <row r="43" spans="1:11">
      <c r="A43" s="30"/>
      <c r="B43" s="850" t="s">
        <v>158</v>
      </c>
      <c r="C43" s="850" t="s">
        <v>113</v>
      </c>
      <c r="D43" s="850" t="s">
        <v>114</v>
      </c>
      <c r="E43" s="850" t="s">
        <v>115</v>
      </c>
      <c r="F43" s="850" t="s">
        <v>116</v>
      </c>
      <c r="G43" s="850" t="s">
        <v>117</v>
      </c>
      <c r="H43" s="850" t="s">
        <v>118</v>
      </c>
      <c r="I43" s="850" t="s">
        <v>119</v>
      </c>
    </row>
    <row r="44" spans="1:11">
      <c r="A44" s="399" t="s">
        <v>249</v>
      </c>
      <c r="B44" s="400">
        <f>B37</f>
        <v>-775948775.66277122</v>
      </c>
      <c r="C44" s="400">
        <f t="shared" ref="C44:I44" si="7">C37</f>
        <v>750587477.99412346</v>
      </c>
      <c r="D44" s="400">
        <f t="shared" si="7"/>
        <v>-911020604.93224692</v>
      </c>
      <c r="E44" s="400">
        <f t="shared" si="7"/>
        <v>1726413503.1070807</v>
      </c>
      <c r="F44" s="400">
        <f t="shared" si="7"/>
        <v>2037106089.2346704</v>
      </c>
      <c r="G44" s="400">
        <f t="shared" si="7"/>
        <v>2179341603.3034911</v>
      </c>
      <c r="H44" s="400">
        <f t="shared" si="7"/>
        <v>2297963996.9258237</v>
      </c>
      <c r="I44" s="400">
        <f t="shared" si="7"/>
        <v>9364012347.0611115</v>
      </c>
    </row>
    <row r="45" spans="1:11">
      <c r="A45" s="399" t="s">
        <v>241</v>
      </c>
      <c r="B45" s="400">
        <f>B24</f>
        <v>517299183.77518082</v>
      </c>
      <c r="C45" s="30"/>
      <c r="D45" s="30"/>
      <c r="E45" s="30"/>
      <c r="F45" s="30"/>
      <c r="G45" s="30"/>
      <c r="H45" s="30"/>
      <c r="I45" s="401">
        <f>I35</f>
        <v>6863822827.7632532</v>
      </c>
    </row>
    <row r="46" spans="1:11">
      <c r="A46" s="399" t="s">
        <v>251</v>
      </c>
      <c r="B46" s="400">
        <f>B26</f>
        <v>0</v>
      </c>
      <c r="C46" s="400">
        <f t="shared" ref="C46:I46" si="8">C26</f>
        <v>0</v>
      </c>
      <c r="D46" s="400">
        <f t="shared" si="8"/>
        <v>0</v>
      </c>
      <c r="E46" s="400">
        <f t="shared" si="8"/>
        <v>-73899883.396454409</v>
      </c>
      <c r="F46" s="400">
        <f t="shared" si="8"/>
        <v>-73899883.396454409</v>
      </c>
      <c r="G46" s="400">
        <f t="shared" si="8"/>
        <v>-73899883.396454409</v>
      </c>
      <c r="H46" s="400">
        <f t="shared" si="8"/>
        <v>-73899883.396454409</v>
      </c>
      <c r="I46" s="400">
        <f t="shared" si="8"/>
        <v>-73899883.396454409</v>
      </c>
    </row>
    <row r="47" spans="1:11">
      <c r="A47" s="399" t="s">
        <v>244</v>
      </c>
      <c r="B47" s="400">
        <f>-B27</f>
        <v>0</v>
      </c>
      <c r="C47" s="400">
        <f t="shared" ref="C47:I47" si="9">-C27</f>
        <v>149024247.82745096</v>
      </c>
      <c r="D47" s="400">
        <f t="shared" si="9"/>
        <v>149024247.82745096</v>
      </c>
      <c r="E47" s="400">
        <f t="shared" si="9"/>
        <v>139266707.79112974</v>
      </c>
      <c r="F47" s="400">
        <f t="shared" si="9"/>
        <v>117977529.53006527</v>
      </c>
      <c r="G47" s="400">
        <f t="shared" si="9"/>
        <v>96688351.269000798</v>
      </c>
      <c r="H47" s="400">
        <f t="shared" si="9"/>
        <v>75399173.007936329</v>
      </c>
      <c r="I47" s="400">
        <f t="shared" si="9"/>
        <v>54109994.746871859</v>
      </c>
      <c r="J47" s="78"/>
    </row>
    <row r="48" spans="1:11">
      <c r="A48" s="399" t="s">
        <v>795</v>
      </c>
      <c r="B48" s="30">
        <f>-B47*'Inversiones y depreciaciones'!$B$27</f>
        <v>0</v>
      </c>
      <c r="C48" s="400">
        <f>C47*'Inversiones y depreciaciones'!$B$27</f>
        <v>52158486.739607833</v>
      </c>
      <c r="D48" s="400">
        <f>D47*'Inversiones y depreciaciones'!$B$27</f>
        <v>52158486.739607833</v>
      </c>
      <c r="E48" s="400">
        <f>E47*'Inversiones y depreciaciones'!$B$27</f>
        <v>48743347.726895407</v>
      </c>
      <c r="F48" s="400">
        <f>F47*'Inversiones y depreciaciones'!$B$27</f>
        <v>41292135.335522838</v>
      </c>
      <c r="G48" s="400">
        <f>G47*'Inversiones y depreciaciones'!$B$27</f>
        <v>33840922.944150276</v>
      </c>
      <c r="H48" s="400">
        <f>H47*'Inversiones y depreciaciones'!$B$27</f>
        <v>26389710.552777715</v>
      </c>
      <c r="I48" s="400">
        <f>I47*'Inversiones y depreciaciones'!$B$27</f>
        <v>18938498.16140515</v>
      </c>
    </row>
    <row r="49" spans="1:10">
      <c r="A49" s="402" t="s">
        <v>252</v>
      </c>
      <c r="B49" s="415">
        <f t="shared" ref="B49:G49" si="10">+B44-B45+SUM(B46:B47)-B48</f>
        <v>-1293247959.437952</v>
      </c>
      <c r="C49" s="415">
        <f t="shared" si="10"/>
        <v>847453239.08196664</v>
      </c>
      <c r="D49" s="415">
        <f t="shared" si="10"/>
        <v>-814154843.84440374</v>
      </c>
      <c r="E49" s="415">
        <f t="shared" si="10"/>
        <v>1743036979.7748606</v>
      </c>
      <c r="F49" s="415">
        <f t="shared" si="10"/>
        <v>2039891600.0327585</v>
      </c>
      <c r="G49" s="415">
        <f t="shared" si="10"/>
        <v>2168289148.2318869</v>
      </c>
      <c r="H49" s="415">
        <f>+H44-H45+SUM(H46:H47)-H48</f>
        <v>2273073575.9845281</v>
      </c>
      <c r="I49" s="415">
        <f>+I44-I45+SUM(I46:I47)-I48</f>
        <v>2461461132.4868708</v>
      </c>
      <c r="J49" s="78"/>
    </row>
    <row r="50" spans="1:10" ht="15.75" thickBot="1">
      <c r="J50" s="78"/>
    </row>
    <row r="51" spans="1:10">
      <c r="B51" s="868" t="s">
        <v>253</v>
      </c>
      <c r="C51" s="869">
        <f>IRR(B49:I49)</f>
        <v>0.63066596009852627</v>
      </c>
      <c r="D51" s="72"/>
      <c r="E51" s="72"/>
      <c r="F51" s="72"/>
      <c r="G51" s="72"/>
      <c r="H51" s="72"/>
      <c r="I51" s="72"/>
    </row>
    <row r="52" spans="1:10" ht="18">
      <c r="B52" s="687" t="s">
        <v>254</v>
      </c>
      <c r="C52" s="870">
        <f>B49+NPV(C53,C49:I49)</f>
        <v>1347335237.9745231</v>
      </c>
      <c r="D52" s="78"/>
      <c r="E52" s="78"/>
      <c r="F52" s="78"/>
      <c r="G52" s="78"/>
      <c r="H52" s="78"/>
      <c r="I52" s="78"/>
    </row>
    <row r="53" spans="1:10" ht="15.75" thickBot="1">
      <c r="B53" s="700" t="s">
        <v>838</v>
      </c>
      <c r="C53" s="871">
        <f>+CAPM!B49</f>
        <v>0.35285115942334511</v>
      </c>
    </row>
  </sheetData>
  <mergeCells count="5">
    <mergeCell ref="A5:I5"/>
    <mergeCell ref="A13:I13"/>
    <mergeCell ref="A16:I16"/>
    <mergeCell ref="A3:I3"/>
    <mergeCell ref="A22:I22"/>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6"/>
  <sheetViews>
    <sheetView workbookViewId="0"/>
  </sheetViews>
  <sheetFormatPr baseColWidth="10" defaultRowHeight="15"/>
  <sheetData>
    <row r="1" spans="1:40">
      <c r="A1">
        <v>2</v>
      </c>
      <c r="B1">
        <v>4</v>
      </c>
    </row>
    <row r="2" spans="1:40">
      <c r="A2" s="71">
        <f>'[3]Ventas y costos directos'!$B$7</f>
        <v>811915485.28966618</v>
      </c>
      <c r="B2" t="b">
        <v>0</v>
      </c>
      <c r="C2">
        <v>1</v>
      </c>
      <c r="D2">
        <v>1</v>
      </c>
      <c r="E2" s="78" t="s">
        <v>825</v>
      </c>
      <c r="F2">
        <v>1</v>
      </c>
      <c r="G2" s="71">
        <f>'[3]Ventas y costos directos'!$B$7</f>
        <v>811915485.28966618</v>
      </c>
      <c r="H2">
        <v>1</v>
      </c>
      <c r="I2">
        <v>1</v>
      </c>
      <c r="J2" t="b">
        <v>1</v>
      </c>
      <c r="K2" t="b">
        <v>0</v>
      </c>
      <c r="L2">
        <v>1</v>
      </c>
      <c r="M2" t="b">
        <v>0</v>
      </c>
      <c r="N2" t="e">
        <f>_</f>
        <v>#NAME?</v>
      </c>
    </row>
    <row r="3" spans="1:40">
      <c r="A3" s="71">
        <f>'[3]Ventas y costos directos'!$B$24</f>
        <v>420305579.30310118</v>
      </c>
      <c r="B3" t="b">
        <v>0</v>
      </c>
      <c r="C3">
        <v>1</v>
      </c>
      <c r="D3">
        <v>1</v>
      </c>
      <c r="E3" s="78" t="s">
        <v>826</v>
      </c>
      <c r="F3">
        <v>1</v>
      </c>
      <c r="G3" s="71">
        <f>'[3]Ventas y costos directos'!$B$24</f>
        <v>420305579.30310118</v>
      </c>
      <c r="H3">
        <v>2</v>
      </c>
      <c r="I3">
        <v>1</v>
      </c>
      <c r="J3" t="b">
        <v>1</v>
      </c>
      <c r="K3" t="b">
        <v>0</v>
      </c>
      <c r="L3">
        <v>1</v>
      </c>
      <c r="M3" t="b">
        <v>0</v>
      </c>
      <c r="N3" t="e">
        <f>_</f>
        <v>#NAME?</v>
      </c>
    </row>
    <row r="4" spans="1:40">
      <c r="A4" s="71">
        <f>'[3]Gs Adm, Vtas y Com'!$B$27</f>
        <v>2613000</v>
      </c>
      <c r="B4" t="b">
        <v>0</v>
      </c>
      <c r="C4">
        <v>1</v>
      </c>
      <c r="D4">
        <v>1</v>
      </c>
      <c r="E4" s="78" t="s">
        <v>827</v>
      </c>
      <c r="F4">
        <v>1</v>
      </c>
      <c r="G4" s="71">
        <f>'[3]Gs Adm, Vtas y Com'!$B$27</f>
        <v>2613000</v>
      </c>
      <c r="H4">
        <v>3</v>
      </c>
      <c r="I4">
        <v>1</v>
      </c>
      <c r="J4" t="b">
        <v>1</v>
      </c>
      <c r="K4" t="b">
        <v>0</v>
      </c>
      <c r="L4">
        <v>1</v>
      </c>
      <c r="M4" t="b">
        <v>0</v>
      </c>
      <c r="N4" t="e">
        <f>_</f>
        <v>#NAME?</v>
      </c>
    </row>
    <row r="5" spans="1:40">
      <c r="A5" s="71">
        <f>'[3]Ventas y costos directos'!$H$7</f>
        <v>1227372060.1476092</v>
      </c>
      <c r="B5" t="b">
        <v>0</v>
      </c>
      <c r="C5">
        <v>1</v>
      </c>
      <c r="D5">
        <v>1</v>
      </c>
      <c r="E5" s="78" t="s">
        <v>828</v>
      </c>
      <c r="F5">
        <v>1</v>
      </c>
      <c r="G5" s="71">
        <f>'[3]Ventas y costos directos'!$H$7</f>
        <v>1227372060.1476092</v>
      </c>
      <c r="H5">
        <v>0</v>
      </c>
      <c r="I5">
        <v>1</v>
      </c>
      <c r="J5" t="b">
        <v>1</v>
      </c>
      <c r="K5" t="b">
        <v>0</v>
      </c>
      <c r="L5">
        <v>1</v>
      </c>
      <c r="M5" t="b">
        <v>0</v>
      </c>
      <c r="N5" t="e">
        <f>_</f>
        <v>#NAME?</v>
      </c>
    </row>
    <row r="6" spans="1:40">
      <c r="A6">
        <v>0</v>
      </c>
    </row>
    <row r="7" spans="1:40">
      <c r="A7" s="136">
        <f>'[3]Cash flow'!$B$51</f>
        <v>1.1869322713774764</v>
      </c>
      <c r="B7" t="b">
        <v>1</v>
      </c>
      <c r="C7">
        <v>0</v>
      </c>
      <c r="D7">
        <v>1</v>
      </c>
      <c r="E7" s="78" t="s">
        <v>829</v>
      </c>
      <c r="F7">
        <v>1</v>
      </c>
      <c r="G7">
        <v>0</v>
      </c>
      <c r="H7">
        <v>0</v>
      </c>
      <c r="J7" s="78" t="s">
        <v>830</v>
      </c>
      <c r="K7" s="78" t="s">
        <v>831</v>
      </c>
      <c r="L7" s="78" t="s">
        <v>832</v>
      </c>
      <c r="AG7" s="136">
        <f>'[3]Cash flow'!$B$51</f>
        <v>1.1869322713774764</v>
      </c>
      <c r="AH7">
        <v>1</v>
      </c>
      <c r="AI7">
        <v>1</v>
      </c>
      <c r="AJ7" t="b">
        <v>0</v>
      </c>
      <c r="AK7" t="b">
        <v>1</v>
      </c>
      <c r="AL7">
        <v>0</v>
      </c>
      <c r="AM7" t="b">
        <v>0</v>
      </c>
      <c r="AN7" t="e">
        <f>_</f>
        <v>#NAME?</v>
      </c>
    </row>
    <row r="8" spans="1:40">
      <c r="A8">
        <f>'[3]Cash flow'!$B$53</f>
        <v>19927612.160899118</v>
      </c>
      <c r="B8" t="b">
        <v>1</v>
      </c>
      <c r="C8">
        <v>0</v>
      </c>
      <c r="D8">
        <v>1</v>
      </c>
      <c r="E8" s="78" t="s">
        <v>833</v>
      </c>
      <c r="F8">
        <v>1</v>
      </c>
      <c r="G8">
        <v>0</v>
      </c>
      <c r="H8">
        <v>4</v>
      </c>
      <c r="I8" s="78" t="s">
        <v>834</v>
      </c>
      <c r="J8" s="78" t="s">
        <v>830</v>
      </c>
      <c r="K8" s="78" t="s">
        <v>831</v>
      </c>
      <c r="L8" s="78" t="s">
        <v>832</v>
      </c>
      <c r="AG8">
        <f>'[3]Cash flow'!$B$53</f>
        <v>19927612.160899118</v>
      </c>
      <c r="AH8">
        <v>2</v>
      </c>
      <c r="AI8">
        <v>1</v>
      </c>
      <c r="AJ8" t="b">
        <v>0</v>
      </c>
      <c r="AK8" t="b">
        <v>1</v>
      </c>
      <c r="AL8">
        <v>0</v>
      </c>
      <c r="AM8" t="b">
        <v>0</v>
      </c>
      <c r="AN8" t="e">
        <f>_</f>
        <v>#NAME?</v>
      </c>
    </row>
    <row r="9" spans="1:40">
      <c r="A9">
        <v>0</v>
      </c>
    </row>
    <row r="10" spans="1:40">
      <c r="A10" t="b">
        <v>0</v>
      </c>
      <c r="B10">
        <v>14560</v>
      </c>
      <c r="C10">
        <v>6215</v>
      </c>
      <c r="D10">
        <v>4640</v>
      </c>
      <c r="E10">
        <v>0</v>
      </c>
    </row>
    <row r="11" spans="1:40">
      <c r="A11" t="b">
        <v>0</v>
      </c>
      <c r="B11">
        <v>14560</v>
      </c>
      <c r="C11">
        <v>6215</v>
      </c>
      <c r="D11">
        <v>4640</v>
      </c>
      <c r="E11">
        <v>0</v>
      </c>
    </row>
    <row r="12" spans="1:40">
      <c r="A12" t="b">
        <v>0</v>
      </c>
      <c r="B12">
        <v>14560</v>
      </c>
      <c r="C12">
        <v>6215</v>
      </c>
      <c r="D12">
        <v>4640</v>
      </c>
      <c r="E12">
        <v>0</v>
      </c>
    </row>
    <row r="13" spans="1:40">
      <c r="A13" t="b">
        <v>0</v>
      </c>
      <c r="B13">
        <v>14560</v>
      </c>
      <c r="C13">
        <v>6215</v>
      </c>
      <c r="D13">
        <v>4640</v>
      </c>
      <c r="E13">
        <v>0</v>
      </c>
    </row>
    <row r="14" spans="1:40">
      <c r="A14" t="b">
        <v>0</v>
      </c>
      <c r="B14">
        <v>14560</v>
      </c>
      <c r="C14">
        <v>6215</v>
      </c>
      <c r="D14">
        <v>4640</v>
      </c>
      <c r="E14">
        <v>0</v>
      </c>
    </row>
    <row r="15" spans="1:40">
      <c r="A15">
        <v>0</v>
      </c>
    </row>
    <row r="16" spans="1:40">
      <c r="A16">
        <v>0</v>
      </c>
      <c r="B16" t="b">
        <v>0</v>
      </c>
      <c r="C16" t="b">
        <v>0</v>
      </c>
      <c r="D16">
        <v>10</v>
      </c>
      <c r="E16" s="78" t="s">
        <v>835</v>
      </c>
      <c r="F16">
        <v>1</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3"/>
  <sheetViews>
    <sheetView topLeftCell="A87" workbookViewId="0">
      <selection activeCell="N7" sqref="N7"/>
    </sheetView>
  </sheetViews>
  <sheetFormatPr baseColWidth="10" defaultRowHeight="15"/>
  <cols>
    <col min="2" max="2" width="32.85546875" bestFit="1" customWidth="1"/>
    <col min="3" max="3" width="12.5703125" customWidth="1"/>
  </cols>
  <sheetData>
    <row r="1" spans="1:12">
      <c r="A1" s="707"/>
    </row>
    <row r="2" spans="1:12">
      <c r="A2" s="1134" t="s">
        <v>1284</v>
      </c>
      <c r="B2" s="1134"/>
      <c r="C2" s="1134"/>
      <c r="D2" s="1134"/>
      <c r="E2" s="1134"/>
      <c r="F2" s="1134"/>
      <c r="G2" s="1134"/>
      <c r="H2" s="1134"/>
      <c r="I2" s="1134"/>
      <c r="J2" s="1134"/>
      <c r="K2" s="1134"/>
      <c r="L2" s="1134"/>
    </row>
    <row r="3" spans="1:12" s="78" customFormat="1">
      <c r="A3"/>
      <c r="B3"/>
      <c r="C3"/>
      <c r="D3"/>
      <c r="E3"/>
      <c r="F3"/>
      <c r="G3"/>
      <c r="H3"/>
      <c r="I3"/>
      <c r="J3"/>
      <c r="K3"/>
      <c r="L3"/>
    </row>
    <row r="4" spans="1:12" ht="17.25" customHeight="1">
      <c r="B4" s="708" t="s">
        <v>1068</v>
      </c>
      <c r="C4" s="686" t="s">
        <v>1069</v>
      </c>
      <c r="D4" s="686" t="s">
        <v>1070</v>
      </c>
      <c r="E4" s="686" t="s">
        <v>1071</v>
      </c>
      <c r="F4" s="78"/>
    </row>
    <row r="5" spans="1:12">
      <c r="A5" s="686">
        <v>1</v>
      </c>
      <c r="B5" s="686" t="s">
        <v>1072</v>
      </c>
      <c r="C5" s="686" t="s">
        <v>1073</v>
      </c>
      <c r="D5" s="686">
        <v>3</v>
      </c>
      <c r="E5" s="686">
        <v>2</v>
      </c>
      <c r="F5" s="78"/>
    </row>
    <row r="6" spans="1:12">
      <c r="A6" s="686">
        <v>2</v>
      </c>
      <c r="B6" s="686" t="s">
        <v>1083</v>
      </c>
      <c r="C6" s="686" t="s">
        <v>1073</v>
      </c>
      <c r="D6" s="686">
        <v>3</v>
      </c>
      <c r="E6" s="686">
        <v>5</v>
      </c>
      <c r="F6" s="78"/>
    </row>
    <row r="7" spans="1:12" ht="19.5" customHeight="1">
      <c r="A7" s="686">
        <v>3</v>
      </c>
      <c r="B7" s="686" t="s">
        <v>1074</v>
      </c>
      <c r="C7" s="686" t="s">
        <v>1073</v>
      </c>
      <c r="D7" s="686">
        <v>4</v>
      </c>
      <c r="E7" s="686">
        <v>4</v>
      </c>
      <c r="F7" s="78"/>
    </row>
    <row r="8" spans="1:12">
      <c r="A8" s="686">
        <v>4</v>
      </c>
      <c r="B8" s="686" t="s">
        <v>1080</v>
      </c>
      <c r="C8" s="686" t="s">
        <v>1073</v>
      </c>
      <c r="D8" s="686">
        <v>4</v>
      </c>
      <c r="E8" s="686">
        <v>2</v>
      </c>
      <c r="F8" s="78"/>
    </row>
    <row r="9" spans="1:12">
      <c r="A9" s="686">
        <v>5</v>
      </c>
      <c r="B9" s="686" t="s">
        <v>1081</v>
      </c>
      <c r="C9" s="686" t="s">
        <v>729</v>
      </c>
      <c r="D9" s="686">
        <v>-5</v>
      </c>
      <c r="E9" s="686">
        <v>-2</v>
      </c>
      <c r="F9" s="78"/>
    </row>
    <row r="10" spans="1:12">
      <c r="A10" s="686">
        <v>6</v>
      </c>
      <c r="B10" s="686" t="s">
        <v>1075</v>
      </c>
      <c r="C10" s="686" t="s">
        <v>1073</v>
      </c>
      <c r="D10" s="686">
        <v>3</v>
      </c>
      <c r="E10" s="686">
        <v>3</v>
      </c>
      <c r="F10" s="78"/>
    </row>
    <row r="11" spans="1:12" ht="14.25" customHeight="1">
      <c r="A11" s="686">
        <v>7</v>
      </c>
      <c r="B11" s="686" t="s">
        <v>1076</v>
      </c>
      <c r="C11" s="686" t="s">
        <v>729</v>
      </c>
      <c r="D11" s="686">
        <v>-4</v>
      </c>
      <c r="E11" s="686">
        <v>-2</v>
      </c>
      <c r="F11" s="78"/>
    </row>
    <row r="12" spans="1:12">
      <c r="A12" s="686">
        <v>8</v>
      </c>
      <c r="B12" s="686" t="s">
        <v>1077</v>
      </c>
      <c r="C12" s="686" t="s">
        <v>729</v>
      </c>
      <c r="D12" s="686">
        <v>-2</v>
      </c>
      <c r="E12" s="686">
        <v>-4</v>
      </c>
      <c r="F12" s="78"/>
    </row>
    <row r="13" spans="1:12">
      <c r="A13" s="686">
        <v>9</v>
      </c>
      <c r="B13" s="686" t="s">
        <v>1078</v>
      </c>
      <c r="C13" s="686" t="s">
        <v>1073</v>
      </c>
      <c r="D13" s="686">
        <v>2</v>
      </c>
      <c r="E13" s="686">
        <v>4</v>
      </c>
      <c r="F13" s="78"/>
    </row>
    <row r="14" spans="1:12">
      <c r="A14" s="686">
        <v>10</v>
      </c>
      <c r="B14" s="686" t="s">
        <v>1079</v>
      </c>
      <c r="C14" s="686" t="s">
        <v>1073</v>
      </c>
      <c r="D14" s="686">
        <v>3</v>
      </c>
      <c r="E14" s="686">
        <v>1</v>
      </c>
    </row>
    <row r="15" spans="1:12" ht="17.25" customHeight="1">
      <c r="A15" s="686">
        <v>11</v>
      </c>
      <c r="B15" s="686" t="s">
        <v>1082</v>
      </c>
      <c r="C15" s="686" t="s">
        <v>1073</v>
      </c>
      <c r="D15" s="686">
        <v>4</v>
      </c>
      <c r="E15" s="686">
        <v>4</v>
      </c>
    </row>
    <row r="19" spans="1:12">
      <c r="A19" s="973" t="s">
        <v>1306</v>
      </c>
      <c r="B19" s="973"/>
      <c r="C19" s="973"/>
      <c r="D19" s="973"/>
      <c r="E19" s="973"/>
      <c r="F19" s="973"/>
      <c r="G19" s="973"/>
      <c r="H19" s="973"/>
      <c r="I19" s="973"/>
      <c r="J19" s="973"/>
      <c r="K19" s="973"/>
      <c r="L19" s="973"/>
    </row>
    <row r="21" spans="1:12">
      <c r="B21" s="908"/>
      <c r="C21" s="909" t="s">
        <v>1307</v>
      </c>
      <c r="D21" s="909" t="s">
        <v>1308</v>
      </c>
      <c r="E21" s="909" t="s">
        <v>1309</v>
      </c>
      <c r="F21" s="909" t="s">
        <v>1310</v>
      </c>
      <c r="G21" s="909" t="s">
        <v>1311</v>
      </c>
    </row>
    <row r="22" spans="1:12" ht="56.25">
      <c r="B22" s="909" t="s">
        <v>1312</v>
      </c>
      <c r="C22" s="910" t="s">
        <v>1313</v>
      </c>
      <c r="D22" s="910" t="s">
        <v>1314</v>
      </c>
      <c r="E22" s="910" t="s">
        <v>1315</v>
      </c>
      <c r="F22" s="910" t="s">
        <v>1316</v>
      </c>
      <c r="G22" s="910" t="s">
        <v>1315</v>
      </c>
    </row>
    <row r="23" spans="1:12">
      <c r="B23" s="909" t="s">
        <v>1317</v>
      </c>
      <c r="C23" s="911">
        <v>1862</v>
      </c>
      <c r="D23" s="911">
        <v>63600</v>
      </c>
      <c r="E23" s="911">
        <v>6384</v>
      </c>
      <c r="F23" s="910">
        <v>246</v>
      </c>
      <c r="G23" s="911">
        <v>310000</v>
      </c>
    </row>
    <row r="24" spans="1:12">
      <c r="B24" s="909" t="s">
        <v>1318</v>
      </c>
      <c r="C24" s="910" t="s">
        <v>1319</v>
      </c>
      <c r="D24" s="910" t="s">
        <v>1319</v>
      </c>
      <c r="E24" s="910" t="s">
        <v>1319</v>
      </c>
      <c r="F24" s="910" t="s">
        <v>1320</v>
      </c>
      <c r="G24" s="910" t="s">
        <v>1320</v>
      </c>
    </row>
    <row r="25" spans="1:12">
      <c r="B25" s="909" t="s">
        <v>1321</v>
      </c>
      <c r="C25" s="910" t="s">
        <v>1322</v>
      </c>
      <c r="D25" s="910" t="s">
        <v>1322</v>
      </c>
      <c r="E25" s="910" t="s">
        <v>1320</v>
      </c>
      <c r="F25" s="910" t="s">
        <v>1320</v>
      </c>
      <c r="G25" s="910" t="s">
        <v>1320</v>
      </c>
    </row>
    <row r="26" spans="1:12">
      <c r="B26" s="909" t="s">
        <v>1323</v>
      </c>
      <c r="C26" s="910" t="s">
        <v>1320</v>
      </c>
      <c r="D26" s="910" t="s">
        <v>1320</v>
      </c>
      <c r="E26" s="910" t="s">
        <v>1320</v>
      </c>
      <c r="F26" s="910" t="s">
        <v>1320</v>
      </c>
      <c r="G26" s="910" t="s">
        <v>1320</v>
      </c>
    </row>
    <row r="27" spans="1:12">
      <c r="B27" s="909" t="s">
        <v>1324</v>
      </c>
      <c r="C27" s="910" t="s">
        <v>1319</v>
      </c>
      <c r="D27" s="910" t="s">
        <v>1319</v>
      </c>
      <c r="E27" s="910" t="s">
        <v>1319</v>
      </c>
      <c r="F27" s="910" t="s">
        <v>1319</v>
      </c>
      <c r="G27" s="910" t="s">
        <v>1319</v>
      </c>
    </row>
    <row r="28" spans="1:12">
      <c r="B28" s="909" t="s">
        <v>1325</v>
      </c>
      <c r="C28" s="912">
        <v>1762</v>
      </c>
      <c r="D28" s="913">
        <v>8989</v>
      </c>
      <c r="E28" s="910" t="s">
        <v>1322</v>
      </c>
      <c r="F28" s="912">
        <v>100</v>
      </c>
      <c r="G28" s="912">
        <v>6000</v>
      </c>
    </row>
    <row r="30" spans="1:12">
      <c r="B30" s="908"/>
      <c r="C30" s="909" t="s">
        <v>1326</v>
      </c>
      <c r="D30" s="909" t="s">
        <v>1327</v>
      </c>
      <c r="E30" s="909" t="s">
        <v>1328</v>
      </c>
      <c r="F30" s="909" t="s">
        <v>1329</v>
      </c>
    </row>
    <row r="31" spans="1:12" ht="33.75">
      <c r="B31" s="909" t="s">
        <v>1312</v>
      </c>
      <c r="C31" s="910" t="s">
        <v>1330</v>
      </c>
      <c r="D31" s="910" t="s">
        <v>1330</v>
      </c>
      <c r="E31" s="910" t="s">
        <v>1331</v>
      </c>
      <c r="F31" s="910" t="s">
        <v>1331</v>
      </c>
    </row>
    <row r="32" spans="1:12">
      <c r="B32" s="909" t="s">
        <v>1317</v>
      </c>
      <c r="C32" s="911"/>
      <c r="D32" s="911"/>
      <c r="E32" s="911"/>
      <c r="F32" s="910"/>
    </row>
    <row r="33" spans="1:12">
      <c r="B33" s="909" t="s">
        <v>1332</v>
      </c>
      <c r="C33" s="910" t="s">
        <v>1320</v>
      </c>
      <c r="D33" s="910" t="s">
        <v>1320</v>
      </c>
      <c r="E33" s="910" t="s">
        <v>1320</v>
      </c>
      <c r="F33" s="910" t="s">
        <v>1320</v>
      </c>
    </row>
    <row r="34" spans="1:12">
      <c r="B34" s="909" t="s">
        <v>1333</v>
      </c>
      <c r="C34" s="910" t="s">
        <v>1320</v>
      </c>
      <c r="D34" s="910" t="s">
        <v>1319</v>
      </c>
      <c r="E34" s="910" t="s">
        <v>1319</v>
      </c>
      <c r="F34" s="910" t="s">
        <v>1319</v>
      </c>
    </row>
    <row r="35" spans="1:12">
      <c r="B35" s="909" t="s">
        <v>1334</v>
      </c>
      <c r="C35" s="910" t="s">
        <v>1320</v>
      </c>
      <c r="D35" s="910" t="s">
        <v>1320</v>
      </c>
      <c r="E35" s="910" t="s">
        <v>1319</v>
      </c>
      <c r="F35" s="910" t="s">
        <v>1319</v>
      </c>
    </row>
    <row r="36" spans="1:12">
      <c r="B36" s="909" t="s">
        <v>1324</v>
      </c>
      <c r="C36" s="910" t="s">
        <v>1320</v>
      </c>
      <c r="D36" s="910" t="s">
        <v>1320</v>
      </c>
      <c r="E36" s="910" t="s">
        <v>1320</v>
      </c>
      <c r="F36" s="910" t="s">
        <v>1320</v>
      </c>
    </row>
    <row r="37" spans="1:12">
      <c r="B37" s="909" t="s">
        <v>1325</v>
      </c>
      <c r="C37" s="910">
        <v>12</v>
      </c>
      <c r="D37" s="910">
        <v>8</v>
      </c>
      <c r="E37" s="910">
        <v>7</v>
      </c>
      <c r="F37" s="910">
        <v>5</v>
      </c>
    </row>
    <row r="40" spans="1:12">
      <c r="A40" s="973" t="s">
        <v>1368</v>
      </c>
      <c r="B40" s="973"/>
      <c r="C40" s="973"/>
      <c r="D40" s="973"/>
      <c r="E40" s="973"/>
      <c r="F40" s="973"/>
      <c r="G40" s="973"/>
      <c r="H40" s="973"/>
      <c r="I40" s="973"/>
      <c r="J40" s="973"/>
      <c r="K40" s="973"/>
      <c r="L40" s="973"/>
    </row>
    <row r="42" spans="1:12" ht="60">
      <c r="B42" s="914" t="s">
        <v>1335</v>
      </c>
      <c r="C42" s="914" t="s">
        <v>1336</v>
      </c>
    </row>
    <row r="43" spans="1:12">
      <c r="B43" s="915" t="s">
        <v>1337</v>
      </c>
      <c r="C43" s="915">
        <v>120</v>
      </c>
    </row>
    <row r="44" spans="1:12">
      <c r="B44" s="915" t="s">
        <v>1338</v>
      </c>
      <c r="C44" s="915">
        <v>95</v>
      </c>
    </row>
    <row r="45" spans="1:12">
      <c r="B45" s="915" t="s">
        <v>1339</v>
      </c>
      <c r="C45" s="915">
        <v>95</v>
      </c>
    </row>
    <row r="46" spans="1:12">
      <c r="B46" s="915" t="s">
        <v>1340</v>
      </c>
      <c r="C46" s="915">
        <v>75</v>
      </c>
    </row>
    <row r="47" spans="1:12">
      <c r="B47" s="915" t="s">
        <v>1341</v>
      </c>
      <c r="C47" s="915">
        <v>56</v>
      </c>
    </row>
    <row r="48" spans="1:12">
      <c r="B48" s="915" t="s">
        <v>1342</v>
      </c>
      <c r="C48" s="915">
        <v>51</v>
      </c>
    </row>
    <row r="49" spans="2:5">
      <c r="B49" s="915" t="s">
        <v>1343</v>
      </c>
      <c r="C49" s="915">
        <v>48</v>
      </c>
    </row>
    <row r="50" spans="2:5">
      <c r="B50" s="915" t="s">
        <v>1344</v>
      </c>
      <c r="C50" s="915">
        <v>27</v>
      </c>
    </row>
    <row r="52" spans="2:5">
      <c r="B52" s="844"/>
      <c r="C52" s="843" t="s">
        <v>1345</v>
      </c>
      <c r="D52" s="843" t="s">
        <v>1346</v>
      </c>
      <c r="E52" s="843" t="s">
        <v>1347</v>
      </c>
    </row>
    <row r="53" spans="2:5">
      <c r="B53" s="844" t="s">
        <v>1348</v>
      </c>
      <c r="C53" s="843" t="s">
        <v>1349</v>
      </c>
      <c r="D53" s="843" t="s">
        <v>1349</v>
      </c>
      <c r="E53" s="916" t="s">
        <v>1350</v>
      </c>
    </row>
    <row r="54" spans="2:5">
      <c r="B54" s="844" t="s">
        <v>1351</v>
      </c>
      <c r="C54" s="843">
        <v>1997</v>
      </c>
      <c r="D54" s="843">
        <v>1986</v>
      </c>
      <c r="E54" s="916">
        <v>2005</v>
      </c>
    </row>
    <row r="55" spans="2:5">
      <c r="B55" s="844" t="s">
        <v>1352</v>
      </c>
      <c r="C55" s="843">
        <v>95</v>
      </c>
      <c r="D55" s="843">
        <v>48</v>
      </c>
      <c r="E55" s="916">
        <v>95</v>
      </c>
    </row>
    <row r="56" spans="2:5">
      <c r="B56" s="844" t="s">
        <v>1353</v>
      </c>
      <c r="C56" s="843" t="s">
        <v>1354</v>
      </c>
      <c r="D56" s="843" t="s">
        <v>1355</v>
      </c>
      <c r="E56" s="916" t="s">
        <v>1356</v>
      </c>
    </row>
    <row r="57" spans="2:5">
      <c r="B57" s="844" t="s">
        <v>1357</v>
      </c>
      <c r="C57" s="843" t="s">
        <v>1358</v>
      </c>
      <c r="D57" s="843" t="s">
        <v>1358</v>
      </c>
      <c r="E57" s="916" t="s">
        <v>1358</v>
      </c>
    </row>
    <row r="58" spans="2:5">
      <c r="B58" s="844" t="s">
        <v>1359</v>
      </c>
      <c r="C58" s="843">
        <v>550</v>
      </c>
      <c r="D58" s="843">
        <v>550</v>
      </c>
      <c r="E58" s="916">
        <v>565</v>
      </c>
    </row>
    <row r="59" spans="2:5">
      <c r="B59" s="844" t="s">
        <v>1360</v>
      </c>
      <c r="C59" s="368">
        <v>0.21</v>
      </c>
      <c r="D59" s="367">
        <v>0.21299999999999999</v>
      </c>
      <c r="E59" s="917">
        <v>0.214</v>
      </c>
    </row>
    <row r="60" spans="2:5">
      <c r="B60" s="844" t="s">
        <v>1361</v>
      </c>
      <c r="C60" s="843">
        <v>12</v>
      </c>
      <c r="D60" s="843">
        <v>12</v>
      </c>
      <c r="E60" s="916">
        <v>12</v>
      </c>
    </row>
    <row r="61" spans="2:5">
      <c r="B61" s="844" t="s">
        <v>1362</v>
      </c>
      <c r="C61" s="843">
        <v>110</v>
      </c>
      <c r="D61" s="843">
        <v>144</v>
      </c>
      <c r="E61" s="916">
        <v>144</v>
      </c>
    </row>
    <row r="62" spans="2:5">
      <c r="B62" s="844" t="s">
        <v>1363</v>
      </c>
      <c r="C62" s="843" t="s">
        <v>1364</v>
      </c>
      <c r="D62" s="843" t="s">
        <v>1364</v>
      </c>
      <c r="E62" s="916" t="s">
        <v>1364</v>
      </c>
    </row>
    <row r="63" spans="2:5">
      <c r="B63" s="844" t="s">
        <v>1365</v>
      </c>
      <c r="C63" s="843">
        <v>0.12</v>
      </c>
      <c r="D63" s="843">
        <v>0.1</v>
      </c>
      <c r="E63" s="916">
        <v>0.10199999999999999</v>
      </c>
    </row>
    <row r="64" spans="2:5">
      <c r="B64" s="177" t="s">
        <v>1366</v>
      </c>
      <c r="C64" s="843">
        <v>620</v>
      </c>
      <c r="D64" s="843">
        <v>620</v>
      </c>
      <c r="E64" s="916">
        <v>720</v>
      </c>
    </row>
    <row r="65" spans="1:12">
      <c r="B65" s="177" t="s">
        <v>1367</v>
      </c>
      <c r="C65" s="843">
        <f>+C58*C64</f>
        <v>341000</v>
      </c>
      <c r="D65" s="843">
        <f>+D58*D64</f>
        <v>341000</v>
      </c>
      <c r="E65" s="916">
        <f>+E58*E64</f>
        <v>406800</v>
      </c>
    </row>
    <row r="67" spans="1:12">
      <c r="A67" s="973" t="s">
        <v>1369</v>
      </c>
      <c r="B67" s="973"/>
      <c r="C67" s="973"/>
      <c r="D67" s="973"/>
      <c r="E67" s="973"/>
      <c r="F67" s="973"/>
      <c r="G67" s="973"/>
      <c r="H67" s="973"/>
      <c r="I67" s="973"/>
      <c r="J67" s="973"/>
      <c r="K67" s="973"/>
      <c r="L67" s="973"/>
    </row>
    <row r="69" spans="1:12">
      <c r="B69" s="844"/>
      <c r="C69" s="842" t="s">
        <v>1370</v>
      </c>
      <c r="D69" s="925" t="s">
        <v>1371</v>
      </c>
      <c r="E69" s="842" t="s">
        <v>1372</v>
      </c>
      <c r="F69" s="918" t="s">
        <v>1373</v>
      </c>
    </row>
    <row r="70" spans="1:12">
      <c r="B70" s="844" t="s">
        <v>1348</v>
      </c>
      <c r="C70" s="843" t="s">
        <v>1374</v>
      </c>
      <c r="D70" s="344" t="s">
        <v>1375</v>
      </c>
      <c r="E70" s="344" t="s">
        <v>1375</v>
      </c>
      <c r="F70" s="843" t="s">
        <v>1375</v>
      </c>
    </row>
    <row r="71" spans="1:12">
      <c r="B71" s="844" t="s">
        <v>1351</v>
      </c>
      <c r="C71" s="843">
        <v>1981</v>
      </c>
      <c r="D71" s="344">
        <v>2011</v>
      </c>
      <c r="E71" s="344">
        <v>1987</v>
      </c>
      <c r="F71" s="843">
        <v>2000</v>
      </c>
    </row>
    <row r="72" spans="1:12">
      <c r="B72" s="844" t="s">
        <v>1352</v>
      </c>
      <c r="C72" s="843" t="s">
        <v>1376</v>
      </c>
      <c r="D72" s="344" t="s">
        <v>1322</v>
      </c>
      <c r="E72" s="344" t="s">
        <v>1322</v>
      </c>
      <c r="F72" s="843" t="s">
        <v>1377</v>
      </c>
    </row>
    <row r="73" spans="1:12">
      <c r="B73" s="844" t="s">
        <v>1357</v>
      </c>
      <c r="C73" s="843" t="s">
        <v>1320</v>
      </c>
      <c r="D73" s="344" t="s">
        <v>1320</v>
      </c>
      <c r="E73" s="344" t="s">
        <v>1320</v>
      </c>
      <c r="F73" s="843" t="s">
        <v>1320</v>
      </c>
    </row>
    <row r="74" spans="1:12">
      <c r="B74" s="980" t="s">
        <v>1378</v>
      </c>
      <c r="C74" s="980"/>
      <c r="D74" s="980"/>
      <c r="E74" s="980"/>
      <c r="F74" s="980"/>
    </row>
    <row r="75" spans="1:12">
      <c r="B75" s="302" t="s">
        <v>1379</v>
      </c>
      <c r="C75" s="843" t="s">
        <v>1380</v>
      </c>
      <c r="D75" s="843" t="s">
        <v>1381</v>
      </c>
      <c r="E75" s="843" t="s">
        <v>1381</v>
      </c>
      <c r="F75" s="843" t="s">
        <v>1382</v>
      </c>
    </row>
    <row r="76" spans="1:12">
      <c r="B76" s="844" t="s">
        <v>1363</v>
      </c>
      <c r="C76" s="843" t="s">
        <v>1383</v>
      </c>
      <c r="D76" s="344" t="s">
        <v>1384</v>
      </c>
      <c r="E76" s="344" t="s">
        <v>1385</v>
      </c>
      <c r="F76" s="843" t="s">
        <v>1385</v>
      </c>
    </row>
    <row r="77" spans="1:12">
      <c r="B77" s="344" t="s">
        <v>1386</v>
      </c>
      <c r="C77" s="843" t="s">
        <v>1387</v>
      </c>
      <c r="D77" s="843" t="s">
        <v>1388</v>
      </c>
      <c r="E77" s="843" t="s">
        <v>1389</v>
      </c>
      <c r="F77" s="843" t="s">
        <v>1388</v>
      </c>
    </row>
    <row r="78" spans="1:12">
      <c r="B78" s="344" t="s">
        <v>1390</v>
      </c>
      <c r="C78" s="843">
        <v>6</v>
      </c>
      <c r="D78" s="916">
        <v>6</v>
      </c>
      <c r="E78" s="843">
        <v>4</v>
      </c>
      <c r="F78" s="843">
        <v>4</v>
      </c>
    </row>
    <row r="79" spans="1:12">
      <c r="B79" s="344" t="s">
        <v>1391</v>
      </c>
      <c r="C79" s="843">
        <v>2</v>
      </c>
      <c r="D79" s="916">
        <v>2</v>
      </c>
      <c r="E79" s="843">
        <v>2</v>
      </c>
      <c r="F79" s="843">
        <v>3</v>
      </c>
    </row>
    <row r="80" spans="1:12">
      <c r="B80" s="344" t="s">
        <v>1392</v>
      </c>
      <c r="C80" s="843" t="s">
        <v>1393</v>
      </c>
      <c r="D80" s="843" t="s">
        <v>1394</v>
      </c>
      <c r="E80" s="843" t="s">
        <v>1395</v>
      </c>
      <c r="F80" s="843" t="s">
        <v>1396</v>
      </c>
    </row>
    <row r="81" spans="2:6">
      <c r="B81" s="344" t="s">
        <v>1397</v>
      </c>
      <c r="C81" s="843" t="s">
        <v>1398</v>
      </c>
      <c r="D81" s="843" t="s">
        <v>1399</v>
      </c>
      <c r="E81" s="843" t="s">
        <v>1400</v>
      </c>
      <c r="F81" s="843" t="s">
        <v>1401</v>
      </c>
    </row>
    <row r="82" spans="2:6">
      <c r="B82" s="1131" t="s">
        <v>1402</v>
      </c>
      <c r="C82" s="1132"/>
      <c r="D82" s="1132"/>
      <c r="E82" s="1132"/>
      <c r="F82" s="1133"/>
    </row>
    <row r="83" spans="2:6">
      <c r="B83" s="344" t="s">
        <v>1403</v>
      </c>
      <c r="C83" s="843" t="s">
        <v>1404</v>
      </c>
      <c r="D83" s="843" t="s">
        <v>1404</v>
      </c>
      <c r="E83" s="843" t="s">
        <v>1404</v>
      </c>
      <c r="F83" s="843" t="s">
        <v>1404</v>
      </c>
    </row>
    <row r="84" spans="2:6">
      <c r="B84" s="344" t="s">
        <v>1405</v>
      </c>
      <c r="C84" s="843" t="s">
        <v>1406</v>
      </c>
      <c r="D84" s="843" t="s">
        <v>1407</v>
      </c>
      <c r="E84" s="843" t="s">
        <v>1407</v>
      </c>
      <c r="F84" s="843" t="s">
        <v>1407</v>
      </c>
    </row>
    <row r="85" spans="2:6">
      <c r="B85" s="344" t="s">
        <v>1408</v>
      </c>
      <c r="C85" s="843" t="s">
        <v>1409</v>
      </c>
      <c r="D85" s="916" t="s">
        <v>1410</v>
      </c>
      <c r="E85" s="843" t="s">
        <v>1411</v>
      </c>
      <c r="F85" s="843" t="s">
        <v>1411</v>
      </c>
    </row>
    <row r="86" spans="2:6">
      <c r="B86" s="344" t="s">
        <v>1412</v>
      </c>
      <c r="C86" s="843" t="s">
        <v>1413</v>
      </c>
      <c r="D86" s="843" t="s">
        <v>1413</v>
      </c>
      <c r="E86" s="843" t="s">
        <v>1413</v>
      </c>
      <c r="F86" s="843" t="s">
        <v>1413</v>
      </c>
    </row>
    <row r="87" spans="2:6">
      <c r="B87" s="1131" t="s">
        <v>1360</v>
      </c>
      <c r="C87" s="1132"/>
      <c r="D87" s="1132"/>
      <c r="E87" s="1132"/>
      <c r="F87" s="1133"/>
    </row>
    <row r="88" spans="2:6">
      <c r="B88" s="344" t="s">
        <v>1414</v>
      </c>
      <c r="C88" s="919">
        <v>0.98099999999999998</v>
      </c>
      <c r="D88" s="926">
        <v>0.98799999999999999</v>
      </c>
      <c r="E88" s="919">
        <v>0.98499999999999999</v>
      </c>
      <c r="F88" s="919">
        <v>0.98699999999999999</v>
      </c>
    </row>
    <row r="89" spans="2:6">
      <c r="B89" s="344" t="s">
        <v>1415</v>
      </c>
      <c r="C89" s="919">
        <v>0.97799999999999998</v>
      </c>
      <c r="D89" s="919">
        <v>0.98399999999999999</v>
      </c>
      <c r="E89" s="919">
        <v>0.98399999999999999</v>
      </c>
      <c r="F89" s="919">
        <v>0.98099999999999998</v>
      </c>
    </row>
    <row r="90" spans="2:6">
      <c r="B90" s="344" t="s">
        <v>1416</v>
      </c>
      <c r="C90" s="919">
        <v>0.999</v>
      </c>
      <c r="D90" s="919">
        <v>0.999</v>
      </c>
      <c r="E90" s="843"/>
      <c r="F90" s="920">
        <v>0.99</v>
      </c>
    </row>
    <row r="91" spans="2:6">
      <c r="B91" s="980" t="s">
        <v>1417</v>
      </c>
      <c r="C91" s="980"/>
      <c r="D91" s="980"/>
      <c r="E91" s="980"/>
      <c r="F91" s="980"/>
    </row>
    <row r="92" spans="2:6">
      <c r="B92" s="344" t="s">
        <v>1418</v>
      </c>
      <c r="C92" s="843">
        <v>65</v>
      </c>
      <c r="D92" s="843">
        <v>65</v>
      </c>
      <c r="E92" s="843">
        <v>66</v>
      </c>
      <c r="F92" s="843">
        <v>65</v>
      </c>
    </row>
    <row r="93" spans="2:6">
      <c r="B93" s="344" t="s">
        <v>1419</v>
      </c>
      <c r="C93" s="843" t="s">
        <v>1320</v>
      </c>
      <c r="D93" s="843" t="s">
        <v>1320</v>
      </c>
      <c r="E93" s="843" t="s">
        <v>1320</v>
      </c>
      <c r="F93" s="843" t="s">
        <v>1320</v>
      </c>
    </row>
    <row r="94" spans="2:6">
      <c r="B94" s="344" t="s">
        <v>1420</v>
      </c>
      <c r="C94" s="843" t="s">
        <v>1320</v>
      </c>
      <c r="D94" s="843" t="s">
        <v>1320</v>
      </c>
      <c r="E94" s="843" t="s">
        <v>1320</v>
      </c>
      <c r="F94" s="843" t="s">
        <v>1320</v>
      </c>
    </row>
    <row r="95" spans="2:6">
      <c r="B95" s="344" t="s">
        <v>1421</v>
      </c>
      <c r="C95" s="843" t="s">
        <v>1320</v>
      </c>
      <c r="D95" s="843" t="s">
        <v>1320</v>
      </c>
      <c r="E95" s="843" t="s">
        <v>1320</v>
      </c>
      <c r="F95" s="843" t="s">
        <v>1320</v>
      </c>
    </row>
    <row r="96" spans="2:6">
      <c r="B96" s="344" t="s">
        <v>1422</v>
      </c>
      <c r="C96" s="843" t="s">
        <v>1320</v>
      </c>
      <c r="D96" s="843" t="s">
        <v>1320</v>
      </c>
      <c r="E96" s="843" t="s">
        <v>1320</v>
      </c>
      <c r="F96" s="843" t="s">
        <v>1320</v>
      </c>
    </row>
    <row r="97" spans="2:6">
      <c r="B97" s="344" t="s">
        <v>1423</v>
      </c>
      <c r="C97" s="843" t="s">
        <v>1320</v>
      </c>
      <c r="D97" s="843" t="s">
        <v>1320</v>
      </c>
      <c r="E97" s="843" t="s">
        <v>1320</v>
      </c>
      <c r="F97" s="843" t="s">
        <v>1320</v>
      </c>
    </row>
    <row r="98" spans="2:6">
      <c r="B98" s="177" t="s">
        <v>1424</v>
      </c>
      <c r="C98" s="843" t="s">
        <v>1320</v>
      </c>
      <c r="D98" s="344" t="s">
        <v>1320</v>
      </c>
      <c r="E98" s="344" t="s">
        <v>1320</v>
      </c>
      <c r="F98" s="843" t="s">
        <v>1320</v>
      </c>
    </row>
    <row r="99" spans="2:6">
      <c r="B99" s="980" t="s">
        <v>1425</v>
      </c>
      <c r="C99" s="980"/>
      <c r="D99" s="980"/>
      <c r="E99" s="980"/>
      <c r="F99" s="980"/>
    </row>
    <row r="100" spans="2:6">
      <c r="B100" s="177" t="s">
        <v>1426</v>
      </c>
      <c r="C100" s="843">
        <v>10</v>
      </c>
      <c r="D100" s="916">
        <v>8</v>
      </c>
      <c r="E100" s="843">
        <v>8</v>
      </c>
      <c r="F100" s="843">
        <v>4</v>
      </c>
    </row>
    <row r="101" spans="2:6">
      <c r="B101" s="844" t="s">
        <v>1361</v>
      </c>
      <c r="C101" s="843" t="s">
        <v>1427</v>
      </c>
      <c r="D101" s="916">
        <v>5</v>
      </c>
      <c r="E101" s="344">
        <v>5</v>
      </c>
      <c r="F101" s="843">
        <v>5</v>
      </c>
    </row>
    <row r="102" spans="2:6">
      <c r="B102" s="177" t="s">
        <v>1428</v>
      </c>
      <c r="C102" s="685">
        <v>10286</v>
      </c>
      <c r="D102" s="927">
        <v>4560</v>
      </c>
      <c r="E102" s="921">
        <v>4739.3599999999997</v>
      </c>
      <c r="F102" s="685">
        <v>3506</v>
      </c>
    </row>
    <row r="103" spans="2:6">
      <c r="B103" s="844" t="s">
        <v>1429</v>
      </c>
      <c r="C103" s="922">
        <v>0.21</v>
      </c>
      <c r="D103" s="928">
        <f>+D102/50000</f>
        <v>9.1200000000000003E-2</v>
      </c>
      <c r="E103" s="923">
        <f>+E102/50000</f>
        <v>9.4787199999999988E-2</v>
      </c>
      <c r="F103" s="924">
        <f>+F102/50000</f>
        <v>7.0120000000000002E-2</v>
      </c>
    </row>
  </sheetData>
  <mergeCells count="9">
    <mergeCell ref="B82:F82"/>
    <mergeCell ref="B87:F87"/>
    <mergeCell ref="B91:F91"/>
    <mergeCell ref="B99:F99"/>
    <mergeCell ref="A2:L2"/>
    <mergeCell ref="A19:L19"/>
    <mergeCell ref="A40:L40"/>
    <mergeCell ref="A67:L67"/>
    <mergeCell ref="B74:F74"/>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68"/>
  <sheetViews>
    <sheetView topLeftCell="A34" workbookViewId="0">
      <selection activeCell="B49" sqref="B49"/>
    </sheetView>
  </sheetViews>
  <sheetFormatPr baseColWidth="10" defaultRowHeight="15"/>
  <cols>
    <col min="1" max="1" width="26.28515625" customWidth="1"/>
    <col min="4" max="4" width="13" bestFit="1" customWidth="1"/>
    <col min="6" max="6" width="14.140625" customWidth="1"/>
    <col min="7" max="7" width="16.140625" customWidth="1"/>
    <col min="10" max="10" width="12.7109375" bestFit="1" customWidth="1"/>
  </cols>
  <sheetData>
    <row r="2" spans="1:11" ht="15.75">
      <c r="A2" s="79" t="s">
        <v>255</v>
      </c>
      <c r="B2" s="80"/>
      <c r="C2" s="80"/>
      <c r="D2" s="80"/>
      <c r="E2" s="80"/>
      <c r="F2" s="80"/>
      <c r="G2" s="78"/>
      <c r="H2" s="78"/>
      <c r="I2" s="78"/>
      <c r="J2" s="78"/>
    </row>
    <row r="3" spans="1:11">
      <c r="A3" s="78"/>
      <c r="B3" s="78"/>
      <c r="C3" s="78"/>
      <c r="D3" s="78"/>
      <c r="E3" s="78"/>
      <c r="F3" s="78"/>
      <c r="G3" s="81"/>
      <c r="H3" s="78"/>
      <c r="I3" s="78"/>
      <c r="J3" s="78"/>
    </row>
    <row r="4" spans="1:11" ht="15.75" thickBot="1">
      <c r="A4" s="78"/>
      <c r="B4" s="78"/>
      <c r="C4" s="78"/>
      <c r="D4" s="78"/>
      <c r="E4" s="78"/>
      <c r="F4" s="82"/>
      <c r="G4" s="83"/>
      <c r="H4" s="84"/>
      <c r="I4" s="78"/>
      <c r="J4" s="78"/>
    </row>
    <row r="5" spans="1:11" ht="15.75" thickBot="1">
      <c r="A5" s="85"/>
      <c r="B5" s="86"/>
      <c r="C5" s="87"/>
      <c r="D5" s="86" t="s">
        <v>256</v>
      </c>
      <c r="E5" s="88">
        <f>'Tasa libre de riesgo'!F15</f>
        <v>6.1041490700595391E-2</v>
      </c>
      <c r="F5" s="78"/>
      <c r="G5" s="78"/>
      <c r="H5" s="78"/>
      <c r="I5" s="78"/>
      <c r="J5" s="78"/>
    </row>
    <row r="6" spans="1:11">
      <c r="A6" s="78"/>
      <c r="B6" s="78"/>
      <c r="C6" s="78"/>
      <c r="D6" s="78"/>
      <c r="E6" s="78"/>
      <c r="F6" s="1135" t="s">
        <v>257</v>
      </c>
      <c r="G6" s="1135"/>
      <c r="H6" s="78"/>
      <c r="I6" s="82" t="s">
        <v>706</v>
      </c>
      <c r="J6" s="89">
        <f>'Inversiones y depreciaciones'!B71</f>
        <v>1293247959.437952</v>
      </c>
    </row>
    <row r="7" spans="1:11">
      <c r="A7" s="78"/>
      <c r="B7" s="78"/>
      <c r="C7" s="78"/>
      <c r="D7" s="78"/>
      <c r="E7" s="78"/>
      <c r="F7" s="82" t="s">
        <v>704</v>
      </c>
      <c r="G7" s="90">
        <f>'Inversiones y depreciaciones'!C70</f>
        <v>0.4</v>
      </c>
      <c r="H7" s="78"/>
      <c r="I7" s="82" t="s">
        <v>703</v>
      </c>
      <c r="J7" s="89">
        <f>'Inversiones y depreciaciones'!B70</f>
        <v>517299183.77518082</v>
      </c>
    </row>
    <row r="8" spans="1:11">
      <c r="A8" s="78"/>
      <c r="B8" s="78"/>
      <c r="C8" s="78"/>
      <c r="D8" s="78"/>
      <c r="E8" s="78"/>
      <c r="F8" s="82" t="s">
        <v>705</v>
      </c>
      <c r="G8" s="90">
        <f>'Inversiones y depreciaciones'!C69</f>
        <v>0.6</v>
      </c>
      <c r="H8" s="78"/>
      <c r="I8" s="82" t="s">
        <v>258</v>
      </c>
      <c r="J8" s="81">
        <f>Financiación!C10</f>
        <v>0.33460000000000001</v>
      </c>
      <c r="K8" s="78" t="s">
        <v>707</v>
      </c>
    </row>
    <row r="9" spans="1:11" ht="15.75" thickBot="1">
      <c r="A9" s="78"/>
      <c r="B9" s="78"/>
      <c r="C9" s="78"/>
      <c r="D9" s="78"/>
      <c r="E9" s="78"/>
      <c r="F9" s="82"/>
      <c r="G9" s="91"/>
      <c r="H9" s="78"/>
      <c r="I9" s="95" t="s">
        <v>701</v>
      </c>
      <c r="J9" s="328">
        <v>0.35</v>
      </c>
    </row>
    <row r="10" spans="1:11">
      <c r="A10" s="92" t="s">
        <v>259</v>
      </c>
      <c r="B10" s="93"/>
      <c r="C10" s="94"/>
      <c r="D10" s="78"/>
      <c r="E10" s="78"/>
      <c r="F10" s="78"/>
      <c r="G10" s="78"/>
      <c r="H10" s="78"/>
      <c r="I10" s="78"/>
      <c r="J10" s="78"/>
    </row>
    <row r="11" spans="1:11" ht="15.75" thickBot="1">
      <c r="A11" s="96" t="s">
        <v>260</v>
      </c>
      <c r="B11" s="97"/>
      <c r="C11" s="94"/>
      <c r="D11" s="78"/>
      <c r="E11" s="78"/>
      <c r="F11" s="78"/>
      <c r="G11" s="78"/>
      <c r="H11" s="78"/>
      <c r="I11" s="78"/>
      <c r="J11" s="78"/>
    </row>
    <row r="12" spans="1:11" ht="15.75" thickBot="1">
      <c r="A12" s="98" t="s">
        <v>261</v>
      </c>
      <c r="B12" s="99"/>
      <c r="C12" s="100" t="s">
        <v>262</v>
      </c>
      <c r="D12" s="100" t="s">
        <v>263</v>
      </c>
      <c r="E12" s="323" t="s">
        <v>264</v>
      </c>
      <c r="F12" s="323" t="s">
        <v>265</v>
      </c>
      <c r="G12" s="323" t="s">
        <v>266</v>
      </c>
      <c r="H12" s="78"/>
      <c r="I12" s="78"/>
      <c r="J12" s="78"/>
    </row>
    <row r="13" spans="1:11">
      <c r="A13" s="101" t="s">
        <v>267</v>
      </c>
      <c r="B13" s="102">
        <v>0.03</v>
      </c>
      <c r="C13" s="103">
        <f>Merval!G3</f>
        <v>-0.35833887159683875</v>
      </c>
      <c r="D13" s="322">
        <f>B13*C13</f>
        <v>-1.0750166147905162E-2</v>
      </c>
      <c r="E13" s="170">
        <f>C13-$D$18</f>
        <v>-1.1134693025501587</v>
      </c>
      <c r="F13" s="104">
        <f>E13^2</f>
        <v>1.239813887721537</v>
      </c>
      <c r="G13" s="104">
        <f>B13*F13</f>
        <v>3.7194416631646111E-2</v>
      </c>
      <c r="H13" s="78"/>
      <c r="I13" s="78"/>
      <c r="J13" s="78"/>
    </row>
    <row r="14" spans="1:11">
      <c r="A14" s="101" t="s">
        <v>268</v>
      </c>
      <c r="B14" s="105">
        <v>0.12</v>
      </c>
      <c r="C14" s="106">
        <f>Merval!G8</f>
        <v>0.26398774363021787</v>
      </c>
      <c r="D14" s="322">
        <f>B14*C14</f>
        <v>3.1678529235626141E-2</v>
      </c>
      <c r="E14" s="169">
        <f>C14-$D$18</f>
        <v>-0.49114268732310212</v>
      </c>
      <c r="F14" s="325">
        <f>E14^2</f>
        <v>0.24122113931095845</v>
      </c>
      <c r="G14" s="325">
        <f>B14*F14</f>
        <v>2.8946536717315015E-2</v>
      </c>
      <c r="H14" s="78"/>
      <c r="I14" s="78"/>
      <c r="J14" s="78"/>
    </row>
    <row r="15" spans="1:11">
      <c r="A15" s="101" t="s">
        <v>269</v>
      </c>
      <c r="B15" s="105">
        <v>0.3</v>
      </c>
      <c r="C15" s="106">
        <f>Merval!G4</f>
        <v>0.46052397121781968</v>
      </c>
      <c r="D15" s="322">
        <f>B15*C15</f>
        <v>0.1381571913653459</v>
      </c>
      <c r="E15" s="169">
        <f>C15-$D$18</f>
        <v>-0.29460645973550031</v>
      </c>
      <c r="F15" s="325">
        <f>E15^2</f>
        <v>8.6792966117884965E-2</v>
      </c>
      <c r="G15" s="325">
        <f>B15*F15</f>
        <v>2.603788983536549E-2</v>
      </c>
      <c r="H15" s="78"/>
      <c r="I15" s="107"/>
    </row>
    <row r="16" spans="1:11">
      <c r="A16" s="101" t="s">
        <v>270</v>
      </c>
      <c r="B16" s="105">
        <v>0.28000000000000003</v>
      </c>
      <c r="C16" s="106">
        <f>Merval!G9</f>
        <v>0.65706019880542144</v>
      </c>
      <c r="D16" s="322">
        <f>B16*C16</f>
        <v>0.18397685566551802</v>
      </c>
      <c r="E16" s="169">
        <f>C16-$D$18</f>
        <v>-9.8070232147898562E-2</v>
      </c>
      <c r="F16" s="325">
        <f>E16^2</f>
        <v>9.6177704335427168E-3</v>
      </c>
      <c r="G16" s="325">
        <f>B16*F16</f>
        <v>2.6929757213919612E-3</v>
      </c>
      <c r="H16" s="78"/>
      <c r="I16" s="78"/>
    </row>
    <row r="17" spans="1:9" ht="15.75" thickBot="1">
      <c r="A17" s="108" t="s">
        <v>271</v>
      </c>
      <c r="B17" s="109">
        <v>0.27</v>
      </c>
      <c r="C17" s="110">
        <f>Merval!G2</f>
        <v>1.526177854943463</v>
      </c>
      <c r="D17" s="322">
        <f>B17*C17</f>
        <v>0.41206802083473504</v>
      </c>
      <c r="E17" s="324">
        <f>C17-$D$18</f>
        <v>0.77104742399014303</v>
      </c>
      <c r="F17" s="326">
        <f>E17^2</f>
        <v>0.5945141300418354</v>
      </c>
      <c r="G17" s="326">
        <f>B17*F17</f>
        <v>0.16051881511129557</v>
      </c>
      <c r="H17" s="78"/>
      <c r="I17" s="78"/>
    </row>
    <row r="18" spans="1:9" ht="15.75" thickBot="1">
      <c r="A18" s="78"/>
      <c r="B18" s="111">
        <f>+SUM(B13:B17)</f>
        <v>1</v>
      </c>
      <c r="C18" s="112"/>
      <c r="D18" s="113">
        <f>SUM(D13:D17)</f>
        <v>0.75513043095332</v>
      </c>
      <c r="E18" s="114"/>
      <c r="F18" s="114"/>
      <c r="G18" s="78"/>
      <c r="H18" s="78"/>
      <c r="I18" s="78"/>
    </row>
    <row r="19" spans="1:9">
      <c r="A19" s="115" t="s">
        <v>272</v>
      </c>
      <c r="B19" s="78"/>
      <c r="C19" s="78"/>
      <c r="D19" s="78"/>
      <c r="E19" s="78"/>
      <c r="F19" s="78"/>
      <c r="G19" s="78"/>
      <c r="H19" s="78"/>
      <c r="I19" s="78"/>
    </row>
    <row r="20" spans="1:9">
      <c r="A20" s="78"/>
      <c r="B20" s="78"/>
      <c r="C20" s="116" t="s">
        <v>273</v>
      </c>
      <c r="D20" s="117">
        <v>0.03</v>
      </c>
      <c r="E20" s="78"/>
      <c r="F20" s="78"/>
      <c r="G20" s="78"/>
      <c r="H20" s="78"/>
      <c r="I20" s="78"/>
    </row>
    <row r="21" spans="1:9">
      <c r="A21" s="78"/>
      <c r="B21" s="78"/>
      <c r="C21" s="118" t="s">
        <v>274</v>
      </c>
      <c r="D21" s="119">
        <f>D20+D18</f>
        <v>0.78513043095332002</v>
      </c>
      <c r="E21" s="78"/>
      <c r="F21" s="78"/>
      <c r="G21" s="84"/>
      <c r="H21" s="78"/>
      <c r="I21" s="78"/>
    </row>
    <row r="22" spans="1:9" ht="15.75" thickBot="1">
      <c r="A22" s="78"/>
      <c r="B22" s="78"/>
      <c r="C22" s="78"/>
      <c r="D22" s="78"/>
      <c r="E22" s="78"/>
      <c r="F22" s="78"/>
      <c r="G22" s="78"/>
      <c r="H22" s="78"/>
      <c r="I22" s="78"/>
    </row>
    <row r="23" spans="1:9" ht="15.75" thickBot="1">
      <c r="A23" s="78"/>
      <c r="B23" s="78"/>
      <c r="C23" s="120" t="s">
        <v>275</v>
      </c>
      <c r="D23" s="121">
        <f>SUM(G13:G17)</f>
        <v>0.25539063401701412</v>
      </c>
      <c r="E23" s="78"/>
      <c r="F23" s="78"/>
      <c r="G23" s="78"/>
      <c r="H23" s="78"/>
      <c r="I23" s="78"/>
    </row>
    <row r="24" spans="1:9" ht="15.75" thickBot="1">
      <c r="A24" s="78"/>
      <c r="B24" s="78"/>
      <c r="C24" s="122" t="s">
        <v>276</v>
      </c>
      <c r="D24" s="123">
        <f>D23^(1/2)</f>
        <v>0.50536188421468242</v>
      </c>
      <c r="E24" s="78"/>
      <c r="F24" s="78"/>
      <c r="G24" s="78"/>
      <c r="H24" s="78"/>
      <c r="I24" s="78"/>
    </row>
    <row r="25" spans="1:9">
      <c r="A25" s="124"/>
      <c r="B25" s="78"/>
      <c r="C25" s="78"/>
      <c r="D25" s="78"/>
      <c r="E25" s="78"/>
      <c r="F25" s="78"/>
      <c r="G25" s="78"/>
      <c r="H25" s="78"/>
      <c r="I25" s="78"/>
    </row>
    <row r="26" spans="1:9">
      <c r="A26" s="125" t="s">
        <v>277</v>
      </c>
      <c r="B26" s="126"/>
      <c r="C26" s="126"/>
      <c r="D26" s="126"/>
      <c r="E26" s="126"/>
      <c r="F26" s="126"/>
      <c r="G26" s="78"/>
      <c r="H26" s="78"/>
      <c r="I26" s="78"/>
    </row>
    <row r="27" spans="1:9" ht="15.75" thickBot="1">
      <c r="A27" s="125"/>
      <c r="B27" s="126"/>
      <c r="C27" s="126"/>
      <c r="D27" s="126"/>
      <c r="E27" s="126"/>
      <c r="F27" s="126"/>
      <c r="G27" s="78"/>
      <c r="H27" s="78"/>
      <c r="I27" s="78"/>
    </row>
    <row r="28" spans="1:9">
      <c r="A28" s="92" t="s">
        <v>259</v>
      </c>
      <c r="B28" s="93"/>
      <c r="C28" s="78"/>
      <c r="D28" s="78"/>
      <c r="E28" s="78"/>
      <c r="F28" s="78"/>
      <c r="G28" s="78"/>
      <c r="H28" s="78"/>
      <c r="I28" s="78"/>
    </row>
    <row r="29" spans="1:9" ht="15.75" thickBot="1">
      <c r="A29" s="96" t="s">
        <v>260</v>
      </c>
      <c r="B29" s="97"/>
      <c r="C29" s="127">
        <v>2</v>
      </c>
      <c r="D29" s="127">
        <v>3</v>
      </c>
      <c r="E29" s="127">
        <v>4</v>
      </c>
      <c r="F29" s="127">
        <v>5</v>
      </c>
      <c r="G29" s="127">
        <v>6</v>
      </c>
      <c r="H29" s="127">
        <v>7</v>
      </c>
      <c r="I29" s="78"/>
    </row>
    <row r="30" spans="1:9" ht="15.75" thickBot="1">
      <c r="A30" s="98" t="s">
        <v>261</v>
      </c>
      <c r="B30" s="99"/>
      <c r="C30" s="128" t="s">
        <v>278</v>
      </c>
      <c r="D30" s="330" t="s">
        <v>279</v>
      </c>
      <c r="E30" s="128" t="s">
        <v>280</v>
      </c>
      <c r="F30" s="100" t="s">
        <v>264</v>
      </c>
      <c r="G30" s="128" t="s">
        <v>281</v>
      </c>
      <c r="H30" s="128" t="s">
        <v>282</v>
      </c>
      <c r="I30" s="78"/>
    </row>
    <row r="31" spans="1:9">
      <c r="A31" s="101" t="s">
        <v>267</v>
      </c>
      <c r="B31" s="409">
        <v>0.03</v>
      </c>
      <c r="C31" s="410">
        <v>-0.68962599298744431</v>
      </c>
      <c r="D31" s="171">
        <f>B31*C31</f>
        <v>-2.0688779789623329E-2</v>
      </c>
      <c r="E31" s="171">
        <f>C31-$D$36</f>
        <v>-1.006188236424195</v>
      </c>
      <c r="F31" s="171">
        <f>E13</f>
        <v>-1.1134693025501587</v>
      </c>
      <c r="G31" s="171">
        <f>E31*F31</f>
        <v>1.1203597138454227</v>
      </c>
      <c r="H31" s="171">
        <f>B31*G31</f>
        <v>3.3610791415362676E-2</v>
      </c>
    </row>
    <row r="32" spans="1:9">
      <c r="A32" s="101" t="s">
        <v>268</v>
      </c>
      <c r="B32" s="411">
        <v>0.12</v>
      </c>
      <c r="C32" s="410">
        <v>7.0599815206325439E-2</v>
      </c>
      <c r="D32" s="332">
        <f>B32*C32</f>
        <v>8.471977824759053E-3</v>
      </c>
      <c r="E32" s="332">
        <f>C32-$D$36</f>
        <v>-0.24596242823042522</v>
      </c>
      <c r="F32" s="332">
        <f>E14</f>
        <v>-0.49114268732310212</v>
      </c>
      <c r="G32" s="332">
        <f>E32*F32</f>
        <v>0.12080264798160668</v>
      </c>
      <c r="H32" s="332">
        <f>B32*G32</f>
        <v>1.4496317757792802E-2</v>
      </c>
    </row>
    <row r="33" spans="1:12">
      <c r="A33" s="101" t="s">
        <v>269</v>
      </c>
      <c r="B33" s="411">
        <v>0.5</v>
      </c>
      <c r="C33" s="412">
        <v>0.25345962916980863</v>
      </c>
      <c r="D33" s="332">
        <f>B33*C33</f>
        <v>0.12672981458490432</v>
      </c>
      <c r="E33" s="332">
        <f>C33-$D$36</f>
        <v>-6.3102614266942025E-2</v>
      </c>
      <c r="F33" s="332">
        <f>E15</f>
        <v>-0.29460645973550031</v>
      </c>
      <c r="G33" s="332">
        <f>E33*F33</f>
        <v>1.8590437789238662E-2</v>
      </c>
      <c r="H33" s="332">
        <f>B33*G33</f>
        <v>9.2952188946193309E-3</v>
      </c>
    </row>
    <row r="34" spans="1:12">
      <c r="A34" s="101" t="s">
        <v>270</v>
      </c>
      <c r="B34" s="411">
        <v>0.2</v>
      </c>
      <c r="C34" s="412">
        <v>0.43631944313329185</v>
      </c>
      <c r="D34" s="332">
        <f>B34*C34</f>
        <v>8.7263888626658376E-2</v>
      </c>
      <c r="E34" s="332">
        <f>C34-$D$36</f>
        <v>0.11975719969654119</v>
      </c>
      <c r="F34" s="332">
        <f>E16</f>
        <v>-9.8070232147898562E-2</v>
      </c>
      <c r="G34" s="332">
        <f>E34*F34</f>
        <v>-1.1744616375622042E-2</v>
      </c>
      <c r="H34" s="332">
        <f>B34*G34</f>
        <v>-2.3489232751244087E-3</v>
      </c>
    </row>
    <row r="35" spans="1:12" ht="15.75" thickBot="1">
      <c r="A35" s="108" t="s">
        <v>271</v>
      </c>
      <c r="B35" s="413">
        <v>0.15</v>
      </c>
      <c r="C35" s="414">
        <v>0.7652356146003485</v>
      </c>
      <c r="D35" s="333">
        <f>B35*C35</f>
        <v>0.11478534219005226</v>
      </c>
      <c r="E35" s="333">
        <f>C35-$D$36</f>
        <v>0.44867337116359784</v>
      </c>
      <c r="F35" s="333">
        <f>E17</f>
        <v>0.77104742399014303</v>
      </c>
      <c r="G35" s="333">
        <f>E35*F35</f>
        <v>0.34594844704866545</v>
      </c>
      <c r="H35" s="333">
        <f>B35*G35</f>
        <v>5.1892267057299817E-2</v>
      </c>
    </row>
    <row r="36" spans="1:12" ht="15.75" thickBot="1">
      <c r="A36" s="115" t="s">
        <v>283</v>
      </c>
      <c r="B36" s="78"/>
      <c r="C36" s="78"/>
      <c r="D36" s="331">
        <f>SUM(D31:D35)</f>
        <v>0.31656224343675066</v>
      </c>
      <c r="E36" s="78"/>
      <c r="F36" s="78"/>
      <c r="G36" s="78"/>
      <c r="H36" s="78"/>
    </row>
    <row r="37" spans="1:12" ht="15.75" thickBot="1">
      <c r="A37" s="78"/>
      <c r="B37" s="136"/>
      <c r="C37" s="78"/>
      <c r="D37" s="78"/>
      <c r="E37" s="78"/>
      <c r="F37" s="78"/>
      <c r="G37" s="78"/>
      <c r="H37" s="78"/>
      <c r="L37" s="78"/>
    </row>
    <row r="38" spans="1:12" ht="15.75" thickBot="1">
      <c r="A38" s="78"/>
      <c r="B38" s="78"/>
      <c r="C38" s="129" t="s">
        <v>284</v>
      </c>
      <c r="D38" s="172">
        <f>SUM(H31:H35)</f>
        <v>0.10694567184995021</v>
      </c>
      <c r="E38" s="78"/>
      <c r="F38" s="78"/>
      <c r="G38" s="78"/>
      <c r="H38" s="78"/>
      <c r="L38" s="78"/>
    </row>
    <row r="39" spans="1:12">
      <c r="L39" s="78"/>
    </row>
    <row r="40" spans="1:12" ht="15.75" thickBot="1">
      <c r="A40" s="78"/>
      <c r="B40" s="78"/>
      <c r="C40" s="78"/>
      <c r="D40" s="78"/>
      <c r="E40" s="78"/>
      <c r="F40" s="78"/>
      <c r="G40" s="78"/>
      <c r="H40" s="78"/>
      <c r="L40" s="78"/>
    </row>
    <row r="41" spans="1:12" ht="18.75" thickBot="1">
      <c r="A41" s="889" t="s">
        <v>285</v>
      </c>
      <c r="B41" s="890">
        <f>D38/D23</f>
        <v>0.41875330417491152</v>
      </c>
      <c r="C41" s="78" t="s">
        <v>708</v>
      </c>
      <c r="D41" s="78"/>
      <c r="G41" s="78"/>
      <c r="H41" s="78"/>
      <c r="L41" s="78"/>
    </row>
    <row r="42" spans="1:12" ht="15.75" thickBot="1">
      <c r="A42" s="938"/>
      <c r="B42" s="938"/>
      <c r="C42" s="78"/>
      <c r="D42" s="132"/>
      <c r="E42" s="130"/>
      <c r="F42" s="131"/>
      <c r="G42" s="78"/>
      <c r="H42" s="78"/>
    </row>
    <row r="43" spans="1:12" ht="18.75" thickBot="1">
      <c r="A43" s="889" t="s">
        <v>286</v>
      </c>
      <c r="B43" s="890">
        <f>B41*(1+G7/G8*(1-J9))</f>
        <v>0.60021306931737317</v>
      </c>
      <c r="C43" s="78" t="s">
        <v>702</v>
      </c>
      <c r="D43" s="132"/>
      <c r="E43" s="131"/>
      <c r="F43" s="131"/>
      <c r="G43" s="78"/>
      <c r="H43" s="78"/>
      <c r="L43" s="327"/>
    </row>
    <row r="44" spans="1:12" ht="15.75" thickBot="1">
      <c r="A44" s="938"/>
      <c r="B44" s="938"/>
      <c r="C44" s="78"/>
      <c r="D44" s="131"/>
      <c r="E44" s="131"/>
      <c r="F44" s="131"/>
      <c r="G44" s="78"/>
      <c r="H44" s="78"/>
      <c r="L44" s="327"/>
    </row>
    <row r="45" spans="1:12" ht="18.75" thickBot="1">
      <c r="A45" s="889" t="s">
        <v>287</v>
      </c>
      <c r="B45" s="890">
        <f>(B41*G7)+(B43*G8)</f>
        <v>0.52762916326038845</v>
      </c>
      <c r="C45" s="78"/>
      <c r="D45" s="1098"/>
      <c r="E45" s="1098"/>
      <c r="F45" s="133"/>
      <c r="G45" s="78"/>
      <c r="H45" s="78"/>
      <c r="L45" s="327"/>
    </row>
    <row r="46" spans="1:12" ht="15.75" thickBot="1">
      <c r="A46" s="938"/>
      <c r="B46" s="938"/>
      <c r="C46" s="78"/>
      <c r="D46" s="131"/>
      <c r="E46" s="131"/>
      <c r="F46" s="134"/>
      <c r="G46" s="78"/>
      <c r="H46" s="78"/>
    </row>
    <row r="47" spans="1:12" s="78" customFormat="1">
      <c r="A47" s="868" t="s">
        <v>847</v>
      </c>
      <c r="B47" s="893">
        <f>E5+B41*(D21-E5)</f>
        <v>0.36425612694793391</v>
      </c>
      <c r="C47" s="78" t="s">
        <v>871</v>
      </c>
      <c r="D47" s="131"/>
      <c r="E47" s="131"/>
      <c r="F47" s="134"/>
    </row>
    <row r="48" spans="1:12" ht="15.75">
      <c r="A48" s="891" t="s">
        <v>700</v>
      </c>
      <c r="B48" s="894">
        <f>E5+B45*(D21-E5)</f>
        <v>0.44309193237224187</v>
      </c>
      <c r="C48" s="78" t="s">
        <v>930</v>
      </c>
      <c r="D48" s="78"/>
      <c r="E48" s="78"/>
      <c r="F48" s="78"/>
      <c r="G48" s="78"/>
      <c r="H48" s="78"/>
    </row>
    <row r="49" spans="1:2" ht="15.75" thickBot="1">
      <c r="A49" s="892" t="s">
        <v>288</v>
      </c>
      <c r="B49" s="895">
        <f>B48*G8+J8*G7*(1-J9)</f>
        <v>0.35285115942334511</v>
      </c>
    </row>
    <row r="52" spans="1:2">
      <c r="A52" s="329"/>
    </row>
    <row r="53" spans="1:2">
      <c r="A53" s="78"/>
      <c r="B53" s="78"/>
    </row>
    <row r="54" spans="1:2">
      <c r="A54" s="78"/>
      <c r="B54" s="78"/>
    </row>
    <row r="66" spans="7:7">
      <c r="G66" s="78"/>
    </row>
    <row r="67" spans="7:7">
      <c r="G67" s="78"/>
    </row>
    <row r="68" spans="7:7">
      <c r="G68" s="78"/>
    </row>
  </sheetData>
  <mergeCells count="5">
    <mergeCell ref="F6:G6"/>
    <mergeCell ref="D45:E45"/>
    <mergeCell ref="A42:B42"/>
    <mergeCell ref="A44:B44"/>
    <mergeCell ref="A46:B46"/>
  </mergeCells>
  <pageMargins left="0.7" right="0.7" top="0.75" bottom="0.75" header="0.3" footer="0.3"/>
  <pageSetup paperSize="9"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workbookViewId="0">
      <selection activeCell="K28" sqref="K28"/>
    </sheetView>
  </sheetViews>
  <sheetFormatPr baseColWidth="10" defaultRowHeight="15"/>
  <sheetData>
    <row r="1" spans="1:10">
      <c r="A1" s="78"/>
      <c r="B1" s="78"/>
      <c r="C1" s="78"/>
      <c r="D1" s="78"/>
      <c r="E1" s="78"/>
      <c r="F1" s="78"/>
      <c r="G1" s="78"/>
      <c r="H1" s="78"/>
    </row>
    <row r="2" spans="1:10">
      <c r="A2" s="78"/>
      <c r="B2" s="78"/>
      <c r="C2" s="78"/>
      <c r="D2" s="78"/>
      <c r="E2" s="78"/>
      <c r="F2" s="78"/>
      <c r="G2" s="78"/>
      <c r="H2" s="78"/>
    </row>
    <row r="3" spans="1:10">
      <c r="A3" s="78"/>
      <c r="B3" s="78"/>
    </row>
    <row r="4" spans="1:10">
      <c r="A4" s="758" t="s">
        <v>395</v>
      </c>
      <c r="B4" s="899" t="s">
        <v>396</v>
      </c>
    </row>
    <row r="5" spans="1:10">
      <c r="A5" s="768" t="s">
        <v>1289</v>
      </c>
      <c r="B5" s="897">
        <v>0.26569999999999999</v>
      </c>
    </row>
    <row r="6" spans="1:10">
      <c r="A6" s="768" t="s">
        <v>1290</v>
      </c>
      <c r="B6" s="898">
        <v>0.24740000000000001</v>
      </c>
    </row>
    <row r="7" spans="1:10">
      <c r="A7" s="768" t="s">
        <v>1291</v>
      </c>
      <c r="B7" s="897">
        <v>0.17130000000000001</v>
      </c>
    </row>
    <row r="8" spans="1:10">
      <c r="A8" s="768" t="s">
        <v>1292</v>
      </c>
      <c r="B8" s="898">
        <v>0.24160000000000001</v>
      </c>
    </row>
    <row r="9" spans="1:10" s="78" customFormat="1">
      <c r="A9" s="768" t="s">
        <v>1293</v>
      </c>
      <c r="B9" s="898">
        <v>8.3900000000000002E-2</v>
      </c>
      <c r="C9"/>
      <c r="D9"/>
      <c r="E9"/>
      <c r="F9"/>
      <c r="G9"/>
      <c r="H9"/>
      <c r="I9"/>
      <c r="J9"/>
    </row>
    <row r="10" spans="1:10" s="78" customFormat="1">
      <c r="A10" s="768" t="s">
        <v>1294</v>
      </c>
      <c r="B10" s="898">
        <v>3.7999999999999999E-2</v>
      </c>
      <c r="C10"/>
      <c r="D10"/>
      <c r="E10"/>
      <c r="F10"/>
      <c r="G10"/>
      <c r="H10"/>
      <c r="I10"/>
      <c r="J10"/>
    </row>
    <row r="11" spans="1:10" s="78" customFormat="1">
      <c r="A11" s="768" t="s">
        <v>1295</v>
      </c>
      <c r="B11" s="898">
        <v>0.17269999999999999</v>
      </c>
      <c r="C11"/>
      <c r="D11"/>
      <c r="E11"/>
      <c r="F11"/>
      <c r="G11"/>
      <c r="H11"/>
      <c r="I11"/>
      <c r="J11"/>
    </row>
    <row r="12" spans="1:10">
      <c r="A12" s="768" t="s">
        <v>1296</v>
      </c>
      <c r="B12" s="897">
        <v>5.0799999999999998E-2</v>
      </c>
    </row>
    <row r="13" spans="1:10">
      <c r="A13" s="140"/>
      <c r="B13" s="318"/>
      <c r="C13" s="140"/>
      <c r="D13" s="140"/>
      <c r="E13" s="319"/>
      <c r="F13" s="320"/>
      <c r="G13" s="140"/>
      <c r="H13" s="140"/>
    </row>
    <row r="14" spans="1:10">
      <c r="A14" s="78"/>
      <c r="B14" s="78"/>
      <c r="C14" s="78"/>
      <c r="D14" s="768" t="s">
        <v>698</v>
      </c>
      <c r="E14" s="768">
        <v>10</v>
      </c>
      <c r="F14" s="768" t="s">
        <v>397</v>
      </c>
      <c r="G14" s="78"/>
      <c r="H14" s="78"/>
    </row>
    <row r="15" spans="1:10">
      <c r="A15" s="78"/>
      <c r="B15" s="78"/>
      <c r="C15" s="78"/>
      <c r="D15" s="1100" t="s">
        <v>699</v>
      </c>
      <c r="E15" s="982"/>
      <c r="F15" s="873">
        <f>-0.1*LN(E14)+0.2913</f>
        <v>6.1041490700595391E-2</v>
      </c>
      <c r="G15" s="78"/>
      <c r="H15" s="78"/>
    </row>
    <row r="16" spans="1:10">
      <c r="A16" s="78"/>
      <c r="B16" s="78"/>
      <c r="C16" s="78"/>
      <c r="D16" s="78"/>
      <c r="E16" s="78"/>
      <c r="F16" s="78"/>
      <c r="G16" s="78"/>
      <c r="H16" s="78"/>
    </row>
    <row r="17" spans="1:8">
      <c r="A17" s="78"/>
      <c r="B17" s="78"/>
      <c r="C17" s="78"/>
      <c r="D17" s="78"/>
      <c r="E17" s="78"/>
      <c r="F17" s="78"/>
      <c r="G17" s="78"/>
      <c r="H17" s="78"/>
    </row>
    <row r="18" spans="1:8">
      <c r="A18" s="78"/>
      <c r="B18" s="78"/>
      <c r="C18" s="78"/>
      <c r="D18" s="78"/>
      <c r="E18" s="78"/>
      <c r="F18" s="78"/>
      <c r="G18" s="78"/>
      <c r="H18" s="78"/>
    </row>
    <row r="19" spans="1:8">
      <c r="A19" s="78"/>
      <c r="B19" s="78"/>
      <c r="C19" s="78"/>
      <c r="D19" s="78"/>
      <c r="E19" s="78"/>
      <c r="F19" s="78"/>
      <c r="G19" s="78"/>
      <c r="H19" s="78"/>
    </row>
    <row r="20" spans="1:8">
      <c r="A20" s="78"/>
      <c r="B20" s="78"/>
      <c r="C20" s="78"/>
      <c r="D20" s="78"/>
      <c r="E20" s="78"/>
      <c r="F20" s="78"/>
      <c r="G20" s="78"/>
      <c r="H20" s="78"/>
    </row>
    <row r="21" spans="1:8">
      <c r="A21" s="78"/>
      <c r="B21" s="78"/>
      <c r="C21" s="78"/>
      <c r="D21" s="78"/>
      <c r="E21" s="78"/>
      <c r="F21" s="78"/>
      <c r="G21" s="78"/>
      <c r="H21" s="78"/>
    </row>
    <row r="22" spans="1:8">
      <c r="A22" s="78"/>
      <c r="B22" s="78"/>
      <c r="C22" s="78"/>
      <c r="D22" s="78"/>
      <c r="E22" s="78"/>
      <c r="F22" s="78"/>
      <c r="G22" s="78"/>
      <c r="H22" s="78"/>
    </row>
    <row r="23" spans="1:8">
      <c r="A23" s="78"/>
      <c r="E23" s="78"/>
      <c r="F23" s="78"/>
      <c r="G23" s="78"/>
      <c r="H23" s="78"/>
    </row>
    <row r="24" spans="1:8">
      <c r="A24" s="78"/>
      <c r="E24" s="78"/>
      <c r="F24" s="78"/>
      <c r="G24" s="78"/>
      <c r="H24" s="78"/>
    </row>
  </sheetData>
  <mergeCells count="1">
    <mergeCell ref="D15:E15"/>
  </mergeCells>
  <pageMargins left="0.7" right="0.7" top="0.75" bottom="0.75" header="0.3" footer="0.3"/>
  <pageSetup paperSize="9" orientation="portrait"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workbookViewId="0">
      <selection activeCell="F17" sqref="F17"/>
    </sheetView>
  </sheetViews>
  <sheetFormatPr baseColWidth="10" defaultRowHeight="15"/>
  <cols>
    <col min="1" max="2" width="10.85546875" style="78"/>
    <col min="3" max="3" width="13" bestFit="1" customWidth="1"/>
    <col min="4" max="4" width="12.42578125" bestFit="1" customWidth="1"/>
  </cols>
  <sheetData>
    <row r="1" spans="1:8">
      <c r="A1" s="463" t="s">
        <v>92</v>
      </c>
      <c r="B1" s="463" t="s">
        <v>839</v>
      </c>
      <c r="C1" s="463" t="s">
        <v>840</v>
      </c>
      <c r="D1" s="463" t="s">
        <v>398</v>
      </c>
      <c r="F1" s="1033" t="s">
        <v>697</v>
      </c>
      <c r="G1" s="1033"/>
    </row>
    <row r="2" spans="1:8" ht="15.75">
      <c r="A2" s="464">
        <v>2008</v>
      </c>
      <c r="B2" s="464">
        <v>-16</v>
      </c>
      <c r="C2" s="465">
        <v>1079</v>
      </c>
      <c r="D2" s="466"/>
      <c r="F2" s="463" t="s">
        <v>841</v>
      </c>
      <c r="G2" s="471">
        <f>MAX(D3:D18)</f>
        <v>1.526177854943463</v>
      </c>
    </row>
    <row r="3" spans="1:8" ht="15.75">
      <c r="A3" s="464">
        <v>2009</v>
      </c>
      <c r="B3" s="464">
        <v>-15</v>
      </c>
      <c r="C3" s="465">
        <v>2320</v>
      </c>
      <c r="D3" s="466">
        <f>LN(C3/C2)</f>
        <v>0.76553249940222101</v>
      </c>
      <c r="F3" s="463" t="s">
        <v>696</v>
      </c>
      <c r="G3" s="471">
        <f>MIN(D3:D18)</f>
        <v>-0.35833887159683875</v>
      </c>
    </row>
    <row r="4" spans="1:8" ht="15.75">
      <c r="A4" s="464">
        <v>2010</v>
      </c>
      <c r="B4" s="464">
        <v>-14</v>
      </c>
      <c r="C4" s="465">
        <v>3523</v>
      </c>
      <c r="D4" s="466">
        <f>LN(C4/C3)</f>
        <v>0.41774571368088198</v>
      </c>
      <c r="F4" s="463" t="s">
        <v>842</v>
      </c>
      <c r="G4" s="471">
        <f>AVERAGE(D3:D18)</f>
        <v>0.46052397121781968</v>
      </c>
    </row>
    <row r="5" spans="1:8" ht="15.75">
      <c r="A5" s="464">
        <v>2011</v>
      </c>
      <c r="B5" s="464">
        <v>-13</v>
      </c>
      <c r="C5" s="465">
        <v>2462</v>
      </c>
      <c r="D5" s="466">
        <f>LN(C5/C4)</f>
        <v>-0.35833887159683875</v>
      </c>
      <c r="F5" s="463" t="s">
        <v>843</v>
      </c>
      <c r="G5" s="177">
        <v>1.96</v>
      </c>
    </row>
    <row r="6" spans="1:8" ht="15.75">
      <c r="A6" s="464">
        <v>2012</v>
      </c>
      <c r="B6" s="464">
        <v>-12</v>
      </c>
      <c r="C6" s="465">
        <v>2854</v>
      </c>
      <c r="D6" s="466">
        <f t="shared" ref="D6:D18" si="0">LN(C6/C5)</f>
        <v>0.14774749129238293</v>
      </c>
      <c r="F6" s="463" t="s">
        <v>844</v>
      </c>
      <c r="G6" s="177">
        <f>STDEV(D3:D18)</f>
        <v>0.41343858449189486</v>
      </c>
    </row>
    <row r="7" spans="1:8" ht="15.75">
      <c r="A7" s="464">
        <v>2013</v>
      </c>
      <c r="B7" s="467">
        <v>-11</v>
      </c>
      <c r="C7" s="468">
        <v>5391</v>
      </c>
      <c r="D7" s="466">
        <f t="shared" si="0"/>
        <v>0.63600937741488706</v>
      </c>
      <c r="F7" s="463" t="s">
        <v>53</v>
      </c>
      <c r="G7" s="177">
        <v>17</v>
      </c>
    </row>
    <row r="8" spans="1:8" ht="15.75">
      <c r="A8" s="464">
        <v>2014</v>
      </c>
      <c r="B8" s="467">
        <v>-10</v>
      </c>
      <c r="C8" s="468">
        <v>8579</v>
      </c>
      <c r="D8" s="466">
        <f t="shared" si="0"/>
        <v>0.46458646012129651</v>
      </c>
      <c r="F8" s="463" t="s">
        <v>845</v>
      </c>
      <c r="G8" s="471">
        <f>G4-(G5*G6/SQRT(G7))</f>
        <v>0.26398774363021787</v>
      </c>
    </row>
    <row r="9" spans="1:8" ht="15.75">
      <c r="A9" s="464">
        <v>2015</v>
      </c>
      <c r="B9" s="464">
        <v>-9</v>
      </c>
      <c r="C9" s="465">
        <v>11689</v>
      </c>
      <c r="D9" s="466">
        <f t="shared" si="0"/>
        <v>0.30933087203480503</v>
      </c>
      <c r="F9" s="463" t="s">
        <v>846</v>
      </c>
      <c r="G9" s="523">
        <f>G4+(G5*G6/SQRT(G7))</f>
        <v>0.65706019880542144</v>
      </c>
    </row>
    <row r="10" spans="1:8" ht="15.75">
      <c r="A10" s="464">
        <v>2016</v>
      </c>
      <c r="B10" s="464">
        <v>-8</v>
      </c>
      <c r="C10" s="465">
        <v>16921</v>
      </c>
      <c r="D10" s="466">
        <f t="shared" si="0"/>
        <v>0.36990722546085636</v>
      </c>
      <c r="F10" s="78"/>
      <c r="G10" s="78"/>
    </row>
    <row r="11" spans="1:8" ht="15.75">
      <c r="A11" s="464">
        <v>2017</v>
      </c>
      <c r="B11" s="464">
        <v>-7</v>
      </c>
      <c r="C11" s="465">
        <v>30065</v>
      </c>
      <c r="D11" s="466">
        <f t="shared" si="0"/>
        <v>0.57480625040504252</v>
      </c>
    </row>
    <row r="12" spans="1:8" ht="15.75">
      <c r="A12" s="464">
        <v>2018</v>
      </c>
      <c r="B12" s="464">
        <v>-6</v>
      </c>
      <c r="C12" s="465">
        <v>30382</v>
      </c>
      <c r="D12" s="466">
        <f t="shared" si="0"/>
        <v>1.0488623293938843E-2</v>
      </c>
    </row>
    <row r="13" spans="1:8" ht="15.75">
      <c r="A13" s="464">
        <v>2019</v>
      </c>
      <c r="B13" s="464">
        <v>-5</v>
      </c>
      <c r="C13" s="465">
        <v>41671</v>
      </c>
      <c r="D13" s="466">
        <f t="shared" si="0"/>
        <v>0.3159551154410955</v>
      </c>
    </row>
    <row r="14" spans="1:8" s="78" customFormat="1" ht="15.75">
      <c r="A14" s="464">
        <v>2020</v>
      </c>
      <c r="B14" s="464">
        <v>-4</v>
      </c>
      <c r="C14" s="465">
        <v>51226</v>
      </c>
      <c r="D14" s="466">
        <f t="shared" si="0"/>
        <v>0.20644177242576206</v>
      </c>
      <c r="G14"/>
      <c r="H14"/>
    </row>
    <row r="15" spans="1:8" s="78" customFormat="1" ht="15.75">
      <c r="A15" s="464">
        <v>2021</v>
      </c>
      <c r="B15" s="464">
        <v>-3</v>
      </c>
      <c r="C15" s="465">
        <v>83500</v>
      </c>
      <c r="D15" s="466">
        <f t="shared" si="0"/>
        <v>0.48859941620448144</v>
      </c>
    </row>
    <row r="16" spans="1:8" ht="15.75">
      <c r="A16" s="464">
        <v>2022</v>
      </c>
      <c r="B16" s="464">
        <v>-2</v>
      </c>
      <c r="C16" s="465">
        <v>202085</v>
      </c>
      <c r="D16" s="466">
        <f t="shared" si="0"/>
        <v>0.88384176911544399</v>
      </c>
      <c r="G16" s="78"/>
    </row>
    <row r="17" spans="1:4" ht="15.75">
      <c r="A17" s="464">
        <v>2023</v>
      </c>
      <c r="B17" s="464">
        <v>-1</v>
      </c>
      <c r="C17" s="465">
        <v>929704</v>
      </c>
      <c r="D17" s="466">
        <f t="shared" si="0"/>
        <v>1.526177854943463</v>
      </c>
    </row>
    <row r="18" spans="1:4" ht="15.75">
      <c r="A18" s="464">
        <v>2024</v>
      </c>
      <c r="B18" s="469">
        <v>0</v>
      </c>
      <c r="C18" s="470">
        <v>1710290</v>
      </c>
      <c r="D18" s="466">
        <f t="shared" si="0"/>
        <v>0.60955196984539606</v>
      </c>
    </row>
    <row r="19" spans="1:4">
      <c r="D19" s="74"/>
    </row>
    <row r="20" spans="1:4">
      <c r="D20" s="74"/>
    </row>
    <row r="21" spans="1:4">
      <c r="D21" s="74"/>
    </row>
    <row r="22" spans="1:4">
      <c r="D22" s="74"/>
    </row>
  </sheetData>
  <mergeCells count="1">
    <mergeCell ref="F1:G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248"/>
  <sheetViews>
    <sheetView tabSelected="1" workbookViewId="0">
      <selection activeCell="J187" sqref="J187"/>
    </sheetView>
  </sheetViews>
  <sheetFormatPr baseColWidth="10" defaultRowHeight="15"/>
  <cols>
    <col min="1" max="1" width="11.42578125" style="78"/>
    <col min="2" max="2" width="38.85546875" style="78" customWidth="1"/>
    <col min="3" max="3" width="22.42578125" style="78" customWidth="1"/>
    <col min="4" max="4" width="15.28515625" style="78" bestFit="1" customWidth="1"/>
    <col min="5" max="5" width="12" style="78" customWidth="1"/>
    <col min="6" max="6" width="11.85546875" style="78" customWidth="1"/>
    <col min="7" max="7" width="15.85546875" style="78" bestFit="1" customWidth="1"/>
    <col min="8" max="8" width="14.42578125" style="78" bestFit="1" customWidth="1"/>
    <col min="9" max="9" width="8.140625" style="78" customWidth="1"/>
    <col min="10" max="10" width="9.140625" style="78" customWidth="1"/>
    <col min="11" max="14" width="8.140625" style="78" customWidth="1"/>
    <col min="15" max="15" width="9.7109375" style="78" bestFit="1" customWidth="1"/>
    <col min="16" max="16" width="9.85546875" style="78" customWidth="1"/>
    <col min="17" max="17" width="11.42578125" style="78"/>
    <col min="18" max="18" width="20" style="78" bestFit="1" customWidth="1"/>
    <col min="19" max="19" width="18.140625" style="78" bestFit="1" customWidth="1"/>
    <col min="20" max="20" width="19.140625" style="78" bestFit="1" customWidth="1"/>
    <col min="21" max="16384" width="11.42578125" style="78"/>
  </cols>
  <sheetData>
    <row r="2" spans="2:16">
      <c r="B2" s="970" t="s">
        <v>934</v>
      </c>
      <c r="C2" s="970"/>
      <c r="D2" s="970"/>
      <c r="E2" s="970"/>
      <c r="F2" s="970"/>
      <c r="G2" s="970"/>
      <c r="H2" s="970"/>
      <c r="I2" s="970"/>
      <c r="J2" s="970"/>
      <c r="K2" s="970"/>
      <c r="L2" s="970"/>
      <c r="M2" s="970"/>
      <c r="N2" s="970"/>
      <c r="O2" s="970"/>
      <c r="P2" s="970"/>
    </row>
    <row r="4" spans="2:16">
      <c r="B4" s="78" t="s">
        <v>937</v>
      </c>
    </row>
    <row r="5" spans="2:16" ht="15.75" thickBot="1"/>
    <row r="6" spans="2:16" ht="46.5" customHeight="1" thickBot="1">
      <c r="B6" s="527" t="s">
        <v>935</v>
      </c>
      <c r="C6" s="528" t="s">
        <v>936</v>
      </c>
      <c r="D6" s="529">
        <v>168</v>
      </c>
      <c r="E6" s="529">
        <v>0.30499999999999999</v>
      </c>
      <c r="F6" s="530">
        <v>10.5</v>
      </c>
      <c r="H6" s="799">
        <f>168*(1-0.17)</f>
        <v>139.44</v>
      </c>
      <c r="I6" s="565" t="s">
        <v>1109</v>
      </c>
    </row>
    <row r="7" spans="2:16">
      <c r="B7"/>
      <c r="C7"/>
      <c r="D7"/>
      <c r="E7"/>
      <c r="F7"/>
    </row>
    <row r="34" spans="2:16">
      <c r="B34" s="970" t="s">
        <v>938</v>
      </c>
      <c r="C34" s="970"/>
      <c r="D34" s="970"/>
      <c r="E34" s="970"/>
      <c r="F34" s="970"/>
      <c r="G34" s="970"/>
      <c r="H34" s="970"/>
      <c r="I34" s="970"/>
      <c r="J34" s="970"/>
      <c r="K34" s="970"/>
      <c r="L34" s="970"/>
      <c r="M34" s="970"/>
      <c r="N34" s="970"/>
      <c r="O34" s="970"/>
      <c r="P34" s="970"/>
    </row>
    <row r="36" spans="2:16">
      <c r="B36" s="78" t="s">
        <v>1434</v>
      </c>
    </row>
    <row r="38" spans="2:16" ht="15.75" thickBot="1">
      <c r="B38" s="78" t="s">
        <v>931</v>
      </c>
    </row>
    <row r="39" spans="2:16" ht="39" thickBot="1">
      <c r="B39" s="531" t="s">
        <v>939</v>
      </c>
      <c r="C39" s="532" t="s">
        <v>940</v>
      </c>
      <c r="D39" s="533">
        <v>797</v>
      </c>
      <c r="E39" s="533">
        <v>0.16</v>
      </c>
      <c r="F39" s="534">
        <v>21</v>
      </c>
    </row>
    <row r="42" spans="2:16" ht="15.75" thickBot="1">
      <c r="B42" s="78" t="s">
        <v>932</v>
      </c>
    </row>
    <row r="43" spans="2:16" ht="39" thickBot="1">
      <c r="B43" s="535" t="s">
        <v>941</v>
      </c>
      <c r="C43" s="536" t="s">
        <v>942</v>
      </c>
      <c r="D43" s="537">
        <v>4560</v>
      </c>
      <c r="E43" s="537">
        <v>0.09</v>
      </c>
      <c r="F43" s="538">
        <v>21</v>
      </c>
    </row>
    <row r="46" spans="2:16" ht="15.75" thickBot="1">
      <c r="B46" s="78" t="s">
        <v>933</v>
      </c>
    </row>
    <row r="47" spans="2:16" ht="39" thickBot="1">
      <c r="B47" s="531" t="s">
        <v>943</v>
      </c>
      <c r="C47" s="532" t="s">
        <v>944</v>
      </c>
      <c r="D47" s="533">
        <v>7691</v>
      </c>
      <c r="E47" s="533">
        <v>0.06</v>
      </c>
      <c r="F47" s="534">
        <v>21</v>
      </c>
    </row>
    <row r="66" spans="2:20">
      <c r="B66" s="970" t="s">
        <v>945</v>
      </c>
      <c r="C66" s="970"/>
      <c r="D66" s="970"/>
      <c r="E66" s="970"/>
      <c r="F66" s="970"/>
      <c r="G66" s="970"/>
      <c r="H66" s="970"/>
      <c r="I66" s="970"/>
      <c r="J66" s="970"/>
      <c r="K66" s="970"/>
      <c r="L66" s="970"/>
      <c r="M66" s="970"/>
      <c r="N66" s="970"/>
      <c r="O66" s="970"/>
      <c r="P66" s="970"/>
    </row>
    <row r="68" spans="2:20">
      <c r="B68" s="78" t="s">
        <v>950</v>
      </c>
    </row>
    <row r="69" spans="2:20" ht="15.75" thickBot="1"/>
    <row r="70" spans="2:20" ht="166.5" thickBot="1">
      <c r="B70" s="535" t="s">
        <v>946</v>
      </c>
      <c r="C70" s="536" t="s">
        <v>947</v>
      </c>
      <c r="D70" s="537">
        <v>282</v>
      </c>
      <c r="E70" s="537" t="s">
        <v>948</v>
      </c>
      <c r="F70" s="538">
        <v>21</v>
      </c>
    </row>
    <row r="75" spans="2:20">
      <c r="B75" s="970" t="s">
        <v>949</v>
      </c>
      <c r="C75" s="970"/>
      <c r="D75" s="970"/>
      <c r="E75" s="970"/>
      <c r="F75" s="970"/>
      <c r="G75" s="970"/>
      <c r="H75" s="970"/>
      <c r="I75" s="970"/>
      <c r="J75" s="970"/>
      <c r="K75" s="970"/>
      <c r="L75" s="970"/>
      <c r="M75" s="970"/>
      <c r="N75" s="970"/>
      <c r="O75" s="970"/>
      <c r="P75" s="970"/>
    </row>
    <row r="77" spans="2:20" ht="15.75" thickBot="1"/>
    <row r="78" spans="2:20" ht="15.75" thickBot="1">
      <c r="B78" s="78" t="s">
        <v>931</v>
      </c>
      <c r="R78" s="823" t="s">
        <v>1277</v>
      </c>
      <c r="S78" s="823" t="s">
        <v>1278</v>
      </c>
      <c r="T78" s="823" t="s">
        <v>1279</v>
      </c>
    </row>
    <row r="79" spans="2:20" ht="15.75" customHeight="1" thickBot="1">
      <c r="R79" s="821" t="s">
        <v>921</v>
      </c>
      <c r="S79" s="821" t="s">
        <v>921</v>
      </c>
      <c r="T79" s="821" t="s">
        <v>921</v>
      </c>
    </row>
    <row r="80" spans="2:20" ht="15.75" customHeight="1" thickBot="1">
      <c r="B80" s="956" t="s">
        <v>974</v>
      </c>
      <c r="C80" s="957"/>
      <c r="D80" s="957"/>
      <c r="E80" s="957"/>
      <c r="F80" s="957"/>
      <c r="G80" s="957"/>
      <c r="H80" s="539"/>
      <c r="R80" s="822">
        <f>+H101/(10*550)</f>
        <v>1.5212841342697268</v>
      </c>
      <c r="S80" s="822">
        <f>+H128/(550*C111)</f>
        <v>1.0538376612355889</v>
      </c>
      <c r="T80" s="822">
        <f>+H155/(550*C138)</f>
        <v>0.92690063930207611</v>
      </c>
    </row>
    <row r="81" spans="2:8" ht="50.25" customHeight="1" thickBot="1">
      <c r="B81" s="540" t="s">
        <v>951</v>
      </c>
      <c r="C81" s="541" t="s">
        <v>952</v>
      </c>
      <c r="D81" s="542" t="s">
        <v>953</v>
      </c>
      <c r="E81" s="542" t="s">
        <v>954</v>
      </c>
      <c r="F81" s="542" t="s">
        <v>955</v>
      </c>
      <c r="G81" s="542" t="s">
        <v>956</v>
      </c>
      <c r="H81" s="543" t="s">
        <v>143</v>
      </c>
    </row>
    <row r="82" spans="2:8" ht="15.75" customHeight="1">
      <c r="B82" s="544" t="s">
        <v>969</v>
      </c>
      <c r="C82" s="545">
        <v>1</v>
      </c>
      <c r="D82" s="546">
        <v>661.51</v>
      </c>
      <c r="E82" s="547">
        <v>661.51</v>
      </c>
      <c r="F82" s="547">
        <v>975.32746327280449</v>
      </c>
      <c r="G82" s="547">
        <v>975.32746327280449</v>
      </c>
      <c r="H82" s="548">
        <v>0.21</v>
      </c>
    </row>
    <row r="83" spans="2:8">
      <c r="B83" s="544" t="s">
        <v>970</v>
      </c>
      <c r="C83" s="549">
        <v>0</v>
      </c>
      <c r="D83" s="550">
        <v>0</v>
      </c>
      <c r="E83" s="551">
        <v>0</v>
      </c>
      <c r="F83" s="551">
        <v>0</v>
      </c>
      <c r="G83" s="551">
        <v>0</v>
      </c>
      <c r="H83" s="552">
        <v>0</v>
      </c>
    </row>
    <row r="84" spans="2:8">
      <c r="B84" s="553" t="s">
        <v>957</v>
      </c>
      <c r="C84" s="554">
        <v>10</v>
      </c>
      <c r="D84" s="550">
        <v>139.44</v>
      </c>
      <c r="E84" s="551">
        <v>1394.4</v>
      </c>
      <c r="F84" s="551">
        <v>205.58972877017715</v>
      </c>
      <c r="G84" s="551">
        <v>2055.8972877017713</v>
      </c>
      <c r="H84" s="552">
        <v>0.105</v>
      </c>
    </row>
    <row r="85" spans="2:8">
      <c r="B85" s="555" t="s">
        <v>971</v>
      </c>
      <c r="C85" s="554">
        <v>1</v>
      </c>
      <c r="D85" s="550">
        <v>227</v>
      </c>
      <c r="E85" s="551">
        <v>227</v>
      </c>
      <c r="F85" s="551">
        <v>334.68781146608012</v>
      </c>
      <c r="G85" s="551">
        <v>334.68781146608012</v>
      </c>
      <c r="H85" s="556">
        <v>0.21</v>
      </c>
    </row>
    <row r="86" spans="2:8">
      <c r="B86" s="555" t="s">
        <v>972</v>
      </c>
      <c r="C86" s="554">
        <v>3</v>
      </c>
      <c r="D86" s="550">
        <v>70.5</v>
      </c>
      <c r="E86" s="551">
        <v>705</v>
      </c>
      <c r="F86" s="551">
        <v>346.4829766278803</v>
      </c>
      <c r="G86" s="551">
        <v>1039.4489298836409</v>
      </c>
      <c r="H86" s="556">
        <v>0.21</v>
      </c>
    </row>
    <row r="87" spans="2:8">
      <c r="B87" s="555" t="s">
        <v>973</v>
      </c>
      <c r="C87" s="554">
        <v>1</v>
      </c>
      <c r="D87" s="550">
        <v>46.5</v>
      </c>
      <c r="E87" s="551">
        <v>46.5</v>
      </c>
      <c r="F87" s="551">
        <v>68.559397502963535</v>
      </c>
      <c r="G87" s="551">
        <v>68.559397502963535</v>
      </c>
      <c r="H87" s="556">
        <v>0.21</v>
      </c>
    </row>
    <row r="88" spans="2:8">
      <c r="B88" s="555" t="s">
        <v>970</v>
      </c>
      <c r="C88" s="554">
        <v>0</v>
      </c>
      <c r="D88" s="550">
        <v>0</v>
      </c>
      <c r="E88" s="551">
        <v>0</v>
      </c>
      <c r="F88" s="551">
        <v>0</v>
      </c>
      <c r="G88" s="551">
        <v>0</v>
      </c>
      <c r="H88" s="556">
        <v>0.21</v>
      </c>
    </row>
    <row r="89" spans="2:8">
      <c r="B89" s="555" t="s">
        <v>958</v>
      </c>
      <c r="C89" s="554">
        <v>1</v>
      </c>
      <c r="D89" s="557">
        <v>737</v>
      </c>
      <c r="E89" s="551">
        <v>737</v>
      </c>
      <c r="F89" s="551">
        <v>1086.6295905308414</v>
      </c>
      <c r="G89" s="551">
        <v>1086.6295905308414</v>
      </c>
      <c r="H89" s="556">
        <v>0.21</v>
      </c>
    </row>
    <row r="90" spans="2:8">
      <c r="B90" s="555" t="s">
        <v>970</v>
      </c>
      <c r="C90" s="554">
        <v>0</v>
      </c>
      <c r="D90" s="557"/>
      <c r="E90" s="551">
        <v>0</v>
      </c>
      <c r="F90" s="551">
        <v>0</v>
      </c>
      <c r="G90" s="551">
        <v>0</v>
      </c>
      <c r="H90" s="556">
        <v>0.21</v>
      </c>
    </row>
    <row r="91" spans="2:8">
      <c r="B91" s="555" t="s">
        <v>959</v>
      </c>
      <c r="C91" s="558">
        <v>0</v>
      </c>
      <c r="D91" s="557"/>
      <c r="E91" s="551"/>
      <c r="F91" s="551"/>
      <c r="G91" s="551"/>
      <c r="H91" s="556">
        <v>0.21</v>
      </c>
    </row>
    <row r="92" spans="2:8">
      <c r="B92" s="555" t="s">
        <v>960</v>
      </c>
      <c r="C92" s="559">
        <v>1</v>
      </c>
      <c r="D92" s="557">
        <v>642</v>
      </c>
      <c r="E92" s="551">
        <v>642</v>
      </c>
      <c r="F92" s="551">
        <v>946.56200423446433</v>
      </c>
      <c r="G92" s="551">
        <v>946.56200423446433</v>
      </c>
      <c r="H92" s="556">
        <v>0.21</v>
      </c>
    </row>
    <row r="93" spans="2:8">
      <c r="B93" s="555" t="s">
        <v>961</v>
      </c>
      <c r="C93" s="559">
        <v>1</v>
      </c>
      <c r="D93" s="557">
        <v>352</v>
      </c>
      <c r="E93" s="551">
        <v>352</v>
      </c>
      <c r="F93" s="551">
        <v>518.9872671192079</v>
      </c>
      <c r="G93" s="551">
        <v>518.9872671192079</v>
      </c>
      <c r="H93" s="556">
        <v>0.21</v>
      </c>
    </row>
    <row r="94" spans="2:8" ht="15.75" thickBot="1">
      <c r="B94" s="560" t="s">
        <v>962</v>
      </c>
      <c r="C94" s="561">
        <v>1</v>
      </c>
      <c r="D94" s="562">
        <v>45.6</v>
      </c>
      <c r="E94" s="563">
        <v>45.6</v>
      </c>
      <c r="F94" s="563">
        <v>67.232441422261019</v>
      </c>
      <c r="G94" s="563">
        <v>67.232441422261019</v>
      </c>
      <c r="H94" s="564">
        <v>0.21</v>
      </c>
    </row>
    <row r="95" spans="2:8" ht="15.75" thickBot="1">
      <c r="F95" s="565"/>
      <c r="G95" s="565"/>
      <c r="H95" s="565"/>
    </row>
    <row r="96" spans="2:8" ht="15.75" thickBot="1">
      <c r="B96" s="566" t="s">
        <v>963</v>
      </c>
      <c r="E96" s="588" t="s">
        <v>964</v>
      </c>
      <c r="F96" s="565"/>
      <c r="G96" s="588" t="s">
        <v>965</v>
      </c>
      <c r="H96" s="588" t="s">
        <v>966</v>
      </c>
    </row>
    <row r="97" spans="2:10" ht="15.75" thickBot="1">
      <c r="B97" s="567">
        <v>0.3</v>
      </c>
      <c r="E97" s="568">
        <v>4811.01</v>
      </c>
      <c r="G97" s="568">
        <v>4473.92088982726</v>
      </c>
      <c r="H97" s="568">
        <v>2619.4113033067747</v>
      </c>
    </row>
    <row r="98" spans="2:10" ht="15.75" thickBot="1">
      <c r="B98" s="565"/>
      <c r="C98" s="565"/>
      <c r="D98" s="565"/>
      <c r="E98" s="565"/>
      <c r="H98" s="565"/>
    </row>
    <row r="99" spans="2:10">
      <c r="B99" s="958" t="s">
        <v>967</v>
      </c>
      <c r="C99" s="959"/>
      <c r="D99" s="565"/>
      <c r="E99" s="565"/>
      <c r="H99" s="818">
        <v>7093.3321931340352</v>
      </c>
      <c r="J99" s="643"/>
    </row>
    <row r="100" spans="2:10">
      <c r="B100" s="960" t="s">
        <v>143</v>
      </c>
      <c r="C100" s="961"/>
      <c r="D100" s="565"/>
      <c r="E100" s="565"/>
      <c r="H100" s="819">
        <v>1273.7305453494614</v>
      </c>
    </row>
    <row r="101" spans="2:10" ht="15.75" thickBot="1">
      <c r="B101" s="962" t="s">
        <v>968</v>
      </c>
      <c r="C101" s="963"/>
      <c r="D101" s="565"/>
      <c r="E101" s="565"/>
      <c r="H101" s="820">
        <v>8367.062738483497</v>
      </c>
    </row>
    <row r="105" spans="2:10">
      <c r="B105" s="78" t="s">
        <v>932</v>
      </c>
    </row>
    <row r="106" spans="2:10" ht="15.75" thickBot="1"/>
    <row r="107" spans="2:10" ht="19.5" thickBot="1">
      <c r="B107" s="956" t="s">
        <v>1086</v>
      </c>
      <c r="C107" s="957"/>
      <c r="D107" s="957"/>
      <c r="E107" s="957"/>
      <c r="F107" s="957"/>
      <c r="G107" s="957"/>
      <c r="H107" s="539"/>
    </row>
    <row r="108" spans="2:10" ht="60.75" thickBot="1">
      <c r="B108" s="540" t="s">
        <v>951</v>
      </c>
      <c r="C108" s="541" t="s">
        <v>952</v>
      </c>
      <c r="D108" s="542" t="s">
        <v>953</v>
      </c>
      <c r="E108" s="542" t="s">
        <v>954</v>
      </c>
      <c r="F108" s="542" t="s">
        <v>955</v>
      </c>
      <c r="G108" s="542" t="s">
        <v>956</v>
      </c>
      <c r="H108" s="543" t="s">
        <v>143</v>
      </c>
    </row>
    <row r="109" spans="2:10">
      <c r="B109" s="544" t="s">
        <v>997</v>
      </c>
      <c r="C109" s="545">
        <v>1</v>
      </c>
      <c r="D109" s="546">
        <v>3784.7999999999997</v>
      </c>
      <c r="E109" s="547">
        <v>3784.7999999999997</v>
      </c>
      <c r="F109" s="547">
        <v>5580.2926380476647</v>
      </c>
      <c r="G109" s="547">
        <v>5580.2926380476647</v>
      </c>
      <c r="H109" s="548">
        <v>0.21</v>
      </c>
    </row>
    <row r="110" spans="2:10">
      <c r="B110" s="544" t="s">
        <v>970</v>
      </c>
      <c r="C110" s="549">
        <v>0</v>
      </c>
      <c r="D110" s="550">
        <v>0</v>
      </c>
      <c r="E110" s="551">
        <v>0</v>
      </c>
      <c r="F110" s="551">
        <v>0</v>
      </c>
      <c r="G110" s="551">
        <v>0</v>
      </c>
      <c r="H110" s="552">
        <v>0</v>
      </c>
    </row>
    <row r="111" spans="2:10">
      <c r="B111" s="553" t="s">
        <v>957</v>
      </c>
      <c r="C111" s="554">
        <v>108</v>
      </c>
      <c r="D111" s="550">
        <v>142.79999999999998</v>
      </c>
      <c r="E111" s="551">
        <v>15422.399999999998</v>
      </c>
      <c r="F111" s="551">
        <v>210.54369813813318</v>
      </c>
      <c r="G111" s="551">
        <v>22738.719398918383</v>
      </c>
      <c r="H111" s="552">
        <v>0.105</v>
      </c>
    </row>
    <row r="112" spans="2:10">
      <c r="B112" s="555" t="s">
        <v>971</v>
      </c>
      <c r="C112" s="554">
        <v>1</v>
      </c>
      <c r="D112" s="550">
        <v>358.56</v>
      </c>
      <c r="E112" s="551">
        <v>358.56</v>
      </c>
      <c r="F112" s="551">
        <v>528.65930255188402</v>
      </c>
      <c r="G112" s="551">
        <v>528.65930255188402</v>
      </c>
      <c r="H112" s="556">
        <v>0.21</v>
      </c>
    </row>
    <row r="113" spans="2:10">
      <c r="B113" s="555" t="s">
        <v>972</v>
      </c>
      <c r="C113" s="554">
        <v>27</v>
      </c>
      <c r="D113" s="550">
        <v>58.515000000000001</v>
      </c>
      <c r="E113" s="551">
        <v>6319.62</v>
      </c>
      <c r="F113" s="551">
        <v>345.09704472136872</v>
      </c>
      <c r="G113" s="551">
        <v>9317.6202074769553</v>
      </c>
      <c r="H113" s="556">
        <v>0.21</v>
      </c>
    </row>
    <row r="114" spans="2:10">
      <c r="B114" s="555" t="s">
        <v>973</v>
      </c>
      <c r="C114" s="554">
        <v>1</v>
      </c>
      <c r="D114" s="550">
        <v>46.5</v>
      </c>
      <c r="E114" s="551">
        <v>46.5</v>
      </c>
      <c r="F114" s="551">
        <v>68.559397502963535</v>
      </c>
      <c r="G114" s="551">
        <v>68.559397502963535</v>
      </c>
      <c r="H114" s="556">
        <v>0.21</v>
      </c>
    </row>
    <row r="115" spans="2:10">
      <c r="B115" s="555" t="s">
        <v>970</v>
      </c>
      <c r="C115" s="554">
        <v>0</v>
      </c>
      <c r="D115" s="550">
        <v>0</v>
      </c>
      <c r="E115" s="551">
        <v>0</v>
      </c>
      <c r="F115" s="551">
        <v>0</v>
      </c>
      <c r="G115" s="551">
        <v>0</v>
      </c>
      <c r="H115" s="556">
        <v>0.21</v>
      </c>
    </row>
    <row r="116" spans="2:10">
      <c r="B116" s="555" t="s">
        <v>958</v>
      </c>
      <c r="C116" s="554">
        <v>1</v>
      </c>
      <c r="D116" s="557">
        <v>3688</v>
      </c>
      <c r="E116" s="551">
        <v>3688</v>
      </c>
      <c r="F116" s="551">
        <v>5437.5711395898825</v>
      </c>
      <c r="G116" s="551">
        <v>5437.5711395898825</v>
      </c>
      <c r="H116" s="556">
        <v>0.21</v>
      </c>
    </row>
    <row r="117" spans="2:10">
      <c r="B117" s="555" t="s">
        <v>970</v>
      </c>
      <c r="C117" s="554">
        <v>0</v>
      </c>
      <c r="D117" s="557"/>
      <c r="E117" s="551">
        <v>0</v>
      </c>
      <c r="F117" s="551">
        <v>0</v>
      </c>
      <c r="G117" s="551">
        <v>0</v>
      </c>
      <c r="H117" s="556">
        <v>0.21</v>
      </c>
    </row>
    <row r="118" spans="2:10">
      <c r="B118" s="555" t="s">
        <v>959</v>
      </c>
      <c r="C118" s="558">
        <v>0</v>
      </c>
      <c r="D118" s="557"/>
      <c r="E118" s="551">
        <v>0</v>
      </c>
      <c r="F118" s="551">
        <v>0</v>
      </c>
      <c r="G118" s="551">
        <v>0</v>
      </c>
      <c r="H118" s="556">
        <v>0.21</v>
      </c>
    </row>
    <row r="119" spans="2:10">
      <c r="B119" s="555" t="s">
        <v>960</v>
      </c>
      <c r="C119" s="559">
        <v>1</v>
      </c>
      <c r="D119" s="557">
        <v>4708</v>
      </c>
      <c r="E119" s="551">
        <v>4708</v>
      </c>
      <c r="F119" s="551">
        <v>6941.454697719405</v>
      </c>
      <c r="G119" s="551">
        <v>6941.454697719405</v>
      </c>
      <c r="H119" s="556">
        <v>0.21</v>
      </c>
    </row>
    <row r="120" spans="2:10">
      <c r="B120" s="555" t="s">
        <v>961</v>
      </c>
      <c r="C120" s="559">
        <v>1</v>
      </c>
      <c r="D120" s="557">
        <v>2053</v>
      </c>
      <c r="E120" s="551">
        <v>2053</v>
      </c>
      <c r="F120" s="551">
        <v>3026.934259646971</v>
      </c>
      <c r="G120" s="551">
        <v>3026.934259646971</v>
      </c>
      <c r="H120" s="556">
        <v>0.21</v>
      </c>
    </row>
    <row r="121" spans="2:10" ht="15.75" thickBot="1">
      <c r="B121" s="560" t="s">
        <v>962</v>
      </c>
      <c r="C121" s="561">
        <v>1</v>
      </c>
      <c r="D121" s="562">
        <v>45.6</v>
      </c>
      <c r="E121" s="563">
        <v>45.6</v>
      </c>
      <c r="F121" s="563">
        <v>67.232441422261019</v>
      </c>
      <c r="G121" s="563">
        <v>67.232441422261019</v>
      </c>
      <c r="H121" s="564">
        <v>0.21</v>
      </c>
    </row>
    <row r="122" spans="2:10" ht="15.75" thickBot="1">
      <c r="F122" s="565"/>
      <c r="G122" s="565"/>
      <c r="H122" s="565"/>
    </row>
    <row r="123" spans="2:10" ht="15.75" thickBot="1">
      <c r="B123" s="566" t="s">
        <v>963</v>
      </c>
      <c r="E123" s="588" t="s">
        <v>964</v>
      </c>
      <c r="F123" s="589"/>
      <c r="G123" s="588" t="s">
        <v>965</v>
      </c>
      <c r="H123" s="588" t="s">
        <v>966</v>
      </c>
    </row>
    <row r="124" spans="2:10" ht="15.75" thickBot="1">
      <c r="B124" s="567">
        <v>0.3</v>
      </c>
      <c r="E124" s="568">
        <v>36426.480000000003</v>
      </c>
      <c r="G124" s="568">
        <v>38233.850944497848</v>
      </c>
      <c r="H124" s="568">
        <v>15473.192538378518</v>
      </c>
    </row>
    <row r="125" spans="2:10" ht="15.75" thickBot="1">
      <c r="B125" s="565"/>
      <c r="C125" s="565"/>
      <c r="D125" s="565"/>
      <c r="E125" s="565"/>
      <c r="H125" s="565"/>
    </row>
    <row r="126" spans="2:10">
      <c r="B126" s="958" t="s">
        <v>967</v>
      </c>
      <c r="C126" s="959"/>
      <c r="D126" s="565"/>
      <c r="E126" s="565"/>
      <c r="H126" s="818">
        <v>53707.043482876368</v>
      </c>
      <c r="J126" s="643"/>
    </row>
    <row r="127" spans="2:10">
      <c r="B127" s="960" t="s">
        <v>143</v>
      </c>
      <c r="C127" s="961"/>
      <c r="D127" s="565"/>
      <c r="E127" s="565"/>
      <c r="H127" s="819">
        <v>8890.9135945176058</v>
      </c>
    </row>
    <row r="128" spans="2:10" ht="15.75" thickBot="1">
      <c r="B128" s="962" t="s">
        <v>968</v>
      </c>
      <c r="C128" s="963"/>
      <c r="D128" s="565"/>
      <c r="E128" s="565"/>
      <c r="H128" s="820">
        <v>62597.957077393978</v>
      </c>
    </row>
    <row r="132" spans="2:8">
      <c r="B132" s="78" t="s">
        <v>933</v>
      </c>
    </row>
    <row r="133" spans="2:8" ht="15.75" thickBot="1"/>
    <row r="134" spans="2:8" ht="19.5" thickBot="1">
      <c r="B134" s="956" t="s">
        <v>1087</v>
      </c>
      <c r="C134" s="957"/>
      <c r="D134" s="957"/>
      <c r="E134" s="957"/>
      <c r="F134" s="957"/>
      <c r="G134" s="957"/>
      <c r="H134" s="539"/>
    </row>
    <row r="135" spans="2:8" ht="60.75" thickBot="1">
      <c r="B135" s="540" t="s">
        <v>951</v>
      </c>
      <c r="C135" s="541" t="s">
        <v>952</v>
      </c>
      <c r="D135" s="542" t="s">
        <v>953</v>
      </c>
      <c r="E135" s="542" t="s">
        <v>954</v>
      </c>
      <c r="F135" s="542" t="s">
        <v>955</v>
      </c>
      <c r="G135" s="542" t="s">
        <v>956</v>
      </c>
      <c r="H135" s="543" t="s">
        <v>143</v>
      </c>
    </row>
    <row r="136" spans="2:8">
      <c r="B136" s="544" t="s">
        <v>998</v>
      </c>
      <c r="C136" s="545">
        <v>1</v>
      </c>
      <c r="D136" s="546">
        <v>6383.53</v>
      </c>
      <c r="E136" s="547">
        <v>6383.53</v>
      </c>
      <c r="F136" s="547">
        <v>9411.8488331632871</v>
      </c>
      <c r="G136" s="547">
        <v>9411.8488331632871</v>
      </c>
      <c r="H136" s="548">
        <v>0.21</v>
      </c>
    </row>
    <row r="137" spans="2:8">
      <c r="B137" s="544" t="s">
        <v>970</v>
      </c>
      <c r="C137" s="549">
        <v>0</v>
      </c>
      <c r="D137" s="550">
        <v>0</v>
      </c>
      <c r="E137" s="551">
        <v>0</v>
      </c>
      <c r="F137" s="551">
        <v>0</v>
      </c>
      <c r="G137" s="551">
        <v>0</v>
      </c>
      <c r="H137" s="552">
        <v>0</v>
      </c>
    </row>
    <row r="138" spans="2:8">
      <c r="B138" s="553" t="s">
        <v>957</v>
      </c>
      <c r="C138" s="554">
        <v>260</v>
      </c>
      <c r="D138" s="550">
        <v>142.79999999999998</v>
      </c>
      <c r="E138" s="551">
        <v>37127.999999999993</v>
      </c>
      <c r="F138" s="551">
        <v>210.54369813813315</v>
      </c>
      <c r="G138" s="551">
        <v>54741.361515914621</v>
      </c>
      <c r="H138" s="552">
        <v>0.105</v>
      </c>
    </row>
    <row r="139" spans="2:8">
      <c r="B139" s="555" t="s">
        <v>971</v>
      </c>
      <c r="C139" s="554">
        <v>1</v>
      </c>
      <c r="D139" s="550">
        <v>522.06999999999994</v>
      </c>
      <c r="E139" s="551">
        <v>522.06999999999994</v>
      </c>
      <c r="F139" s="551">
        <v>769.73773450262729</v>
      </c>
      <c r="G139" s="551">
        <v>769.73773450262729</v>
      </c>
      <c r="H139" s="556">
        <v>0.21</v>
      </c>
    </row>
    <row r="140" spans="2:8">
      <c r="B140" s="555" t="s">
        <v>972</v>
      </c>
      <c r="C140" s="554">
        <v>65</v>
      </c>
      <c r="D140" s="550">
        <v>58.515000000000001</v>
      </c>
      <c r="E140" s="551">
        <v>15213.9</v>
      </c>
      <c r="F140" s="551">
        <v>345.09704472136872</v>
      </c>
      <c r="G140" s="551">
        <v>22431.307906888967</v>
      </c>
      <c r="H140" s="556">
        <v>0.21</v>
      </c>
    </row>
    <row r="141" spans="2:8">
      <c r="B141" s="555" t="s">
        <v>973</v>
      </c>
      <c r="C141" s="554">
        <v>1</v>
      </c>
      <c r="D141" s="550">
        <v>46.5</v>
      </c>
      <c r="E141" s="551">
        <v>46.5</v>
      </c>
      <c r="F141" s="551">
        <v>68.559397502963535</v>
      </c>
      <c r="G141" s="551">
        <v>68.559397502963535</v>
      </c>
      <c r="H141" s="556">
        <v>0.21</v>
      </c>
    </row>
    <row r="142" spans="2:8">
      <c r="B142" s="555" t="s">
        <v>970</v>
      </c>
      <c r="C142" s="554">
        <v>0</v>
      </c>
      <c r="D142" s="550">
        <v>0</v>
      </c>
      <c r="E142" s="551">
        <v>0</v>
      </c>
      <c r="F142" s="551">
        <v>0</v>
      </c>
      <c r="G142" s="551">
        <v>0</v>
      </c>
      <c r="H142" s="556">
        <v>0.21</v>
      </c>
    </row>
    <row r="143" spans="2:8">
      <c r="B143" s="555" t="s">
        <v>958</v>
      </c>
      <c r="C143" s="554">
        <v>1</v>
      </c>
      <c r="D143" s="557">
        <v>4880</v>
      </c>
      <c r="E143" s="551">
        <v>4880</v>
      </c>
      <c r="F143" s="551">
        <v>7195.0507486981087</v>
      </c>
      <c r="G143" s="551">
        <v>7195.0507486981087</v>
      </c>
      <c r="H143" s="556">
        <v>0.21</v>
      </c>
    </row>
    <row r="144" spans="2:8">
      <c r="B144" s="555" t="s">
        <v>970</v>
      </c>
      <c r="C144" s="554">
        <v>0</v>
      </c>
      <c r="D144" s="557"/>
      <c r="E144" s="551">
        <v>0</v>
      </c>
      <c r="F144" s="551">
        <v>0</v>
      </c>
      <c r="G144" s="551">
        <v>0</v>
      </c>
      <c r="H144" s="556">
        <v>0.21</v>
      </c>
    </row>
    <row r="145" spans="2:16">
      <c r="B145" s="555" t="s">
        <v>959</v>
      </c>
      <c r="C145" s="558">
        <v>0</v>
      </c>
      <c r="D145" s="557"/>
      <c r="E145" s="551">
        <v>0</v>
      </c>
      <c r="F145" s="551">
        <v>0</v>
      </c>
      <c r="G145" s="551">
        <v>0</v>
      </c>
      <c r="H145" s="556">
        <v>0.21</v>
      </c>
    </row>
    <row r="146" spans="2:16">
      <c r="B146" s="555" t="s">
        <v>960</v>
      </c>
      <c r="C146" s="559">
        <v>1</v>
      </c>
      <c r="D146" s="557">
        <v>10099</v>
      </c>
      <c r="E146" s="551">
        <v>10099</v>
      </c>
      <c r="F146" s="551">
        <v>14889.921621127502</v>
      </c>
      <c r="G146" s="551">
        <v>14889.921621127502</v>
      </c>
      <c r="H146" s="556">
        <v>0.21</v>
      </c>
    </row>
    <row r="147" spans="2:16">
      <c r="B147" s="555" t="s">
        <v>961</v>
      </c>
      <c r="C147" s="559">
        <v>1</v>
      </c>
      <c r="D147" s="557">
        <v>3200</v>
      </c>
      <c r="E147" s="551">
        <v>3200</v>
      </c>
      <c r="F147" s="551">
        <v>4718.0660647200712</v>
      </c>
      <c r="G147" s="551">
        <v>4718.0660647200712</v>
      </c>
      <c r="H147" s="556">
        <v>0.21</v>
      </c>
    </row>
    <row r="148" spans="2:16" ht="15.75" thickBot="1">
      <c r="B148" s="560" t="s">
        <v>962</v>
      </c>
      <c r="C148" s="561">
        <v>1</v>
      </c>
      <c r="D148" s="562">
        <v>45.6</v>
      </c>
      <c r="E148" s="563">
        <v>45.6</v>
      </c>
      <c r="F148" s="563">
        <v>67.232441422261019</v>
      </c>
      <c r="G148" s="563">
        <v>67.232441422261019</v>
      </c>
      <c r="H148" s="564">
        <v>0.21</v>
      </c>
    </row>
    <row r="149" spans="2:16" ht="15.75" thickBot="1">
      <c r="F149" s="565"/>
      <c r="G149" s="565"/>
      <c r="H149" s="565"/>
    </row>
    <row r="150" spans="2:16" ht="15.75" thickBot="1">
      <c r="B150" s="566" t="s">
        <v>963</v>
      </c>
      <c r="E150" s="588" t="s">
        <v>964</v>
      </c>
      <c r="F150" s="589"/>
      <c r="G150" s="588" t="s">
        <v>965</v>
      </c>
      <c r="H150" s="588" t="s">
        <v>966</v>
      </c>
    </row>
    <row r="151" spans="2:16" ht="15.75" thickBot="1">
      <c r="B151" s="567">
        <v>0.3</v>
      </c>
      <c r="E151" s="568">
        <v>77518.600000000006</v>
      </c>
      <c r="G151" s="568">
        <v>87422.81538797247</v>
      </c>
      <c r="H151" s="568">
        <v>26870.270875967941</v>
      </c>
    </row>
    <row r="152" spans="2:16" ht="15.75" thickBot="1">
      <c r="B152" s="565"/>
      <c r="C152" s="565"/>
      <c r="D152" s="565"/>
      <c r="E152" s="565"/>
      <c r="H152" s="565"/>
    </row>
    <row r="153" spans="2:16">
      <c r="B153" s="958" t="s">
        <v>967</v>
      </c>
      <c r="C153" s="959"/>
      <c r="D153" s="565"/>
      <c r="E153" s="565"/>
      <c r="H153" s="818">
        <v>114293.08626394042</v>
      </c>
      <c r="J153" s="643"/>
      <c r="L153" s="653"/>
    </row>
    <row r="154" spans="2:16">
      <c r="B154" s="960" t="s">
        <v>143</v>
      </c>
      <c r="C154" s="961"/>
      <c r="D154" s="565"/>
      <c r="E154" s="565"/>
      <c r="H154" s="819">
        <v>18253.705156256448</v>
      </c>
    </row>
    <row r="155" spans="2:16" ht="15.75" thickBot="1">
      <c r="B155" s="962" t="s">
        <v>968</v>
      </c>
      <c r="C155" s="963"/>
      <c r="D155" s="565"/>
      <c r="E155" s="565"/>
      <c r="H155" s="820">
        <v>132546.79142019688</v>
      </c>
    </row>
    <row r="159" spans="2:16">
      <c r="B159" s="973" t="s">
        <v>509</v>
      </c>
      <c r="C159" s="973"/>
      <c r="D159" s="973"/>
      <c r="E159" s="973"/>
      <c r="F159" s="973"/>
      <c r="G159" s="973"/>
      <c r="H159" s="973"/>
      <c r="I159" s="973"/>
      <c r="J159" s="973"/>
      <c r="K159" s="973"/>
      <c r="L159" s="973"/>
      <c r="M159" s="973"/>
      <c r="N159" s="973"/>
      <c r="O159" s="973"/>
      <c r="P159" s="973"/>
    </row>
    <row r="161" spans="2:15">
      <c r="B161" s="595" t="s">
        <v>506</v>
      </c>
      <c r="C161" s="977" t="s">
        <v>854</v>
      </c>
      <c r="D161" s="978"/>
      <c r="E161" s="204"/>
      <c r="F161" s="204"/>
      <c r="G161" s="204"/>
      <c r="H161" s="204"/>
      <c r="I161" s="204"/>
    </row>
    <row r="162" spans="2:15">
      <c r="B162" s="595" t="s">
        <v>458</v>
      </c>
      <c r="C162" s="974">
        <f>'Datos radiación NASA'!I2</f>
        <v>-34.61</v>
      </c>
      <c r="D162" s="974"/>
      <c r="E162" s="386">
        <f>-C162</f>
        <v>34.61</v>
      </c>
      <c r="N162" s="204"/>
    </row>
    <row r="163" spans="2:15">
      <c r="B163" s="595" t="s">
        <v>472</v>
      </c>
      <c r="C163" s="974">
        <f>'Datos radiación NASA'!I3</f>
        <v>-58.35</v>
      </c>
      <c r="D163" s="974"/>
      <c r="E163" s="385">
        <f>RADIANS(E162)</f>
        <v>0.6040584541152374</v>
      </c>
      <c r="K163" s="204"/>
      <c r="L163" s="204"/>
      <c r="M163" s="204"/>
      <c r="N163" s="204"/>
    </row>
    <row r="164" spans="2:15">
      <c r="B164" s="979" t="s">
        <v>507</v>
      </c>
      <c r="C164" s="979"/>
      <c r="D164" s="979"/>
      <c r="E164" s="204"/>
      <c r="F164" s="204"/>
      <c r="G164" s="204"/>
      <c r="H164" s="204"/>
      <c r="I164" s="204"/>
      <c r="J164" s="204"/>
      <c r="K164" s="204"/>
      <c r="L164" s="204"/>
      <c r="M164" s="204"/>
      <c r="N164" s="204"/>
    </row>
    <row r="165" spans="2:15" hidden="1">
      <c r="B165" s="204"/>
      <c r="C165" s="204"/>
      <c r="D165" s="204"/>
      <c r="E165" s="204"/>
      <c r="F165" s="204"/>
      <c r="G165" s="204"/>
      <c r="H165" s="204"/>
      <c r="I165" s="204"/>
      <c r="J165" s="204"/>
      <c r="K165" s="204"/>
      <c r="L165" s="204"/>
      <c r="M165" s="204"/>
      <c r="N165" s="204"/>
    </row>
    <row r="166" spans="2:15" hidden="1">
      <c r="B166" s="975" t="s">
        <v>511</v>
      </c>
      <c r="C166" s="976"/>
      <c r="D166" s="204"/>
      <c r="E166" s="204"/>
      <c r="F166" s="204"/>
      <c r="G166" s="204"/>
      <c r="H166" s="204"/>
      <c r="I166" s="204"/>
      <c r="J166" s="204"/>
      <c r="K166" s="204"/>
      <c r="L166" s="204"/>
      <c r="M166" s="204"/>
      <c r="N166" s="204"/>
      <c r="O166" s="204"/>
    </row>
    <row r="167" spans="2:15" hidden="1">
      <c r="B167" s="381" t="s">
        <v>510</v>
      </c>
      <c r="C167" s="381" t="s">
        <v>499</v>
      </c>
      <c r="D167" s="381" t="s">
        <v>460</v>
      </c>
      <c r="E167" s="381" t="s">
        <v>461</v>
      </c>
      <c r="F167" s="381" t="s">
        <v>500</v>
      </c>
      <c r="G167" s="381" t="s">
        <v>463</v>
      </c>
      <c r="H167" s="382" t="s">
        <v>464</v>
      </c>
      <c r="I167" s="381" t="s">
        <v>465</v>
      </c>
      <c r="J167" s="381" t="s">
        <v>501</v>
      </c>
      <c r="K167" s="381" t="s">
        <v>467</v>
      </c>
      <c r="L167" s="381" t="s">
        <v>468</v>
      </c>
      <c r="M167" s="381" t="s">
        <v>469</v>
      </c>
      <c r="N167" s="381" t="s">
        <v>502</v>
      </c>
      <c r="O167" s="381" t="s">
        <v>503</v>
      </c>
    </row>
    <row r="168" spans="2:15" hidden="1">
      <c r="B168" s="226" t="str">
        <f>'Datos radiación NASA'!H14</f>
        <v>Tilt0</v>
      </c>
      <c r="C168" s="223">
        <f>'Datos radiación NASA'!J15</f>
        <v>6.82</v>
      </c>
      <c r="D168" s="223">
        <f>'Datos radiación NASA'!K15</f>
        <v>5.9</v>
      </c>
      <c r="E168" s="223">
        <f>'Datos radiación NASA'!L15</f>
        <v>5.29</v>
      </c>
      <c r="F168" s="223">
        <f>'Datos radiación NASA'!M15</f>
        <v>4.28</v>
      </c>
      <c r="G168" s="223">
        <f>'Datos radiación NASA'!N15</f>
        <v>3.48</v>
      </c>
      <c r="H168" s="223">
        <f>'Datos radiación NASA'!O15</f>
        <v>2.95</v>
      </c>
      <c r="I168" s="223">
        <f>'Datos radiación NASA'!P15</f>
        <v>3.2</v>
      </c>
      <c r="J168" s="223">
        <f>'Datos radiación NASA'!Q15</f>
        <v>3.93</v>
      </c>
      <c r="K168" s="223">
        <f>'Datos radiación NASA'!R15</f>
        <v>5.0599999999999996</v>
      </c>
      <c r="L168" s="223">
        <f>'Datos radiación NASA'!S15</f>
        <v>5.46</v>
      </c>
      <c r="M168" s="223">
        <f>'Datos radiación NASA'!T15</f>
        <v>6.35</v>
      </c>
      <c r="N168" s="223">
        <f>'Datos radiación NASA'!U15</f>
        <v>6.71</v>
      </c>
      <c r="O168" s="223">
        <f>'Datos radiación NASA'!V15</f>
        <v>4.95</v>
      </c>
    </row>
    <row r="169" spans="2:15" hidden="1">
      <c r="B169" s="226" t="str">
        <f>'Datos radiación NASA'!H15</f>
        <v>Tilt22</v>
      </c>
      <c r="C169" s="223">
        <f>'Datos radiación NASA'!J16</f>
        <v>6.27</v>
      </c>
      <c r="D169" s="223">
        <f>'Datos radiación NASA'!K16</f>
        <v>5.62</v>
      </c>
      <c r="E169" s="223">
        <f>'Datos radiación NASA'!L16</f>
        <v>5.31</v>
      </c>
      <c r="F169" s="223">
        <f>'Datos radiación NASA'!M16</f>
        <v>4.54</v>
      </c>
      <c r="G169" s="223">
        <f>'Datos radiación NASA'!N16</f>
        <v>3.88</v>
      </c>
      <c r="H169" s="223">
        <f>'Datos radiación NASA'!O16</f>
        <v>3.37</v>
      </c>
      <c r="I169" s="223">
        <f>'Datos radiación NASA'!P16</f>
        <v>3.61</v>
      </c>
      <c r="J169" s="223">
        <f>'Datos radiación NASA'!Q16</f>
        <v>4.26</v>
      </c>
      <c r="K169" s="223">
        <f>'Datos radiación NASA'!R16</f>
        <v>5.2</v>
      </c>
      <c r="L169" s="223">
        <f>'Datos radiación NASA'!S16</f>
        <v>5.31</v>
      </c>
      <c r="M169" s="223">
        <f>'Datos radiación NASA'!T16</f>
        <v>5.89</v>
      </c>
      <c r="N169" s="223">
        <f>'Datos radiación NASA'!U16</f>
        <v>6.12</v>
      </c>
      <c r="O169" s="223">
        <f>'Datos radiación NASA'!V16</f>
        <v>4.95</v>
      </c>
    </row>
    <row r="170" spans="2:15" hidden="1">
      <c r="B170" s="229" t="str">
        <f>'Datos radiación NASA'!H16</f>
        <v>Tilt37</v>
      </c>
      <c r="C170" s="228">
        <f>'Datos radiación NASA'!J17</f>
        <v>5.47</v>
      </c>
      <c r="D170" s="228">
        <f>'Datos radiación NASA'!K17</f>
        <v>5.0999999999999996</v>
      </c>
      <c r="E170" s="228">
        <f>'Datos radiación NASA'!L17</f>
        <v>5.05</v>
      </c>
      <c r="F170" s="228">
        <f>'Datos radiación NASA'!M17</f>
        <v>4.5599999999999996</v>
      </c>
      <c r="G170" s="228">
        <f>'Datos radiación NASA'!N17</f>
        <v>4.0599999999999996</v>
      </c>
      <c r="H170" s="228">
        <f>'Datos radiación NASA'!O17</f>
        <v>3.59</v>
      </c>
      <c r="I170" s="228">
        <f>'Datos radiación NASA'!P17</f>
        <v>3.82</v>
      </c>
      <c r="J170" s="228">
        <f>'Datos radiación NASA'!Q17</f>
        <v>4.3499999999999996</v>
      </c>
      <c r="K170" s="228">
        <f>'Datos radiación NASA'!R17</f>
        <v>5.05</v>
      </c>
      <c r="L170" s="228">
        <f>'Datos radiación NASA'!S17</f>
        <v>4.8899999999999997</v>
      </c>
      <c r="M170" s="228">
        <f>'Datos radiación NASA'!T17</f>
        <v>5.2</v>
      </c>
      <c r="N170" s="228">
        <f>'Datos radiación NASA'!U17</f>
        <v>5.3</v>
      </c>
      <c r="O170" s="228">
        <f>'Datos radiación NASA'!V17</f>
        <v>4.7</v>
      </c>
    </row>
    <row r="171" spans="2:15" hidden="1">
      <c r="B171" s="226" t="str">
        <f>'Datos radiación NASA'!H17</f>
        <v>Tilt52</v>
      </c>
      <c r="C171" s="223">
        <f>'Datos radiación NASA'!J18</f>
        <v>2.34</v>
      </c>
      <c r="D171" s="223">
        <f>'Datos radiación NASA'!K18</f>
        <v>2.57</v>
      </c>
      <c r="E171" s="223">
        <f>'Datos radiación NASA'!L18</f>
        <v>3.09</v>
      </c>
      <c r="F171" s="223">
        <f>'Datos radiación NASA'!M18</f>
        <v>3.36</v>
      </c>
      <c r="G171" s="223">
        <f>'Datos radiación NASA'!N18</f>
        <v>3.36</v>
      </c>
      <c r="H171" s="223">
        <f>'Datos radiación NASA'!O18</f>
        <v>3.14</v>
      </c>
      <c r="I171" s="223">
        <f>'Datos radiación NASA'!P18</f>
        <v>3.26</v>
      </c>
      <c r="J171" s="223">
        <f>'Datos radiación NASA'!Q18</f>
        <v>3.37</v>
      </c>
      <c r="K171" s="223">
        <f>'Datos radiación NASA'!R18</f>
        <v>3.35</v>
      </c>
      <c r="L171" s="223">
        <f>'Datos radiación NASA'!S18</f>
        <v>2.64</v>
      </c>
      <c r="M171" s="223">
        <f>'Datos radiación NASA'!T18</f>
        <v>2.33</v>
      </c>
      <c r="N171" s="223">
        <f>'Datos radiación NASA'!U18</f>
        <v>2.23</v>
      </c>
      <c r="O171" s="223">
        <f>'Datos radiación NASA'!V18</f>
        <v>2.92</v>
      </c>
    </row>
    <row r="172" spans="2:15" hidden="1">
      <c r="B172" s="226" t="str">
        <f>'Datos radiación NASA'!H18</f>
        <v>Tilt90</v>
      </c>
      <c r="C172" s="223">
        <f>'Datos radiación NASA'!J19</f>
        <v>7.02</v>
      </c>
      <c r="D172" s="223">
        <f>'Datos radiación NASA'!K19</f>
        <v>5.92</v>
      </c>
      <c r="E172" s="223">
        <f>'Datos radiación NASA'!L19</f>
        <v>5.34</v>
      </c>
      <c r="F172" s="223">
        <f>'Datos radiación NASA'!M19</f>
        <v>4.58</v>
      </c>
      <c r="G172" s="223">
        <f>'Datos radiación NASA'!N19</f>
        <v>4.07</v>
      </c>
      <c r="H172" s="223">
        <f>'Datos radiación NASA'!O19</f>
        <v>3.63</v>
      </c>
      <c r="I172" s="223">
        <f>'Datos radiación NASA'!P19</f>
        <v>3.84</v>
      </c>
      <c r="J172" s="223">
        <f>'Datos radiación NASA'!Q19</f>
        <v>4.3499999999999996</v>
      </c>
      <c r="K172" s="223">
        <f>'Datos radiación NASA'!R19</f>
        <v>5.2</v>
      </c>
      <c r="L172" s="223">
        <f>'Datos radiación NASA'!S19</f>
        <v>5.46</v>
      </c>
      <c r="M172" s="223">
        <f>'Datos radiación NASA'!T19</f>
        <v>6.47</v>
      </c>
      <c r="N172" s="223">
        <f>'Datos radiación NASA'!U19</f>
        <v>6.97</v>
      </c>
      <c r="O172" s="223">
        <f>'Datos radiación NASA'!V19</f>
        <v>5.24</v>
      </c>
    </row>
    <row r="173" spans="2:15" hidden="1"/>
    <row r="174" spans="2:15" hidden="1"/>
    <row r="175" spans="2:15" hidden="1">
      <c r="B175" s="967" t="s">
        <v>497</v>
      </c>
      <c r="C175" s="968"/>
      <c r="D175" s="969"/>
      <c r="E175" s="971" t="s">
        <v>498</v>
      </c>
      <c r="F175" s="972"/>
      <c r="G175" s="384" t="str">
        <f>B170</f>
        <v>Tilt37</v>
      </c>
      <c r="H175" s="383" t="str">
        <f>MID(G175,5,2)</f>
        <v>37</v>
      </c>
    </row>
    <row r="176" spans="2:15" hidden="1">
      <c r="B176" s="381"/>
      <c r="C176" s="381" t="s">
        <v>499</v>
      </c>
      <c r="D176" s="381" t="s">
        <v>460</v>
      </c>
      <c r="E176" s="381" t="s">
        <v>461</v>
      </c>
      <c r="F176" s="381" t="s">
        <v>500</v>
      </c>
      <c r="G176" s="381" t="s">
        <v>463</v>
      </c>
      <c r="H176" s="382" t="s">
        <v>464</v>
      </c>
      <c r="I176" s="381" t="s">
        <v>465</v>
      </c>
      <c r="J176" s="381" t="s">
        <v>501</v>
      </c>
      <c r="K176" s="381" t="s">
        <v>467</v>
      </c>
      <c r="L176" s="381" t="s">
        <v>468</v>
      </c>
      <c r="M176" s="381" t="s">
        <v>469</v>
      </c>
      <c r="N176" s="381" t="s">
        <v>502</v>
      </c>
      <c r="O176" s="381" t="s">
        <v>503</v>
      </c>
    </row>
    <row r="177" spans="2:15" hidden="1">
      <c r="B177" s="380" t="s">
        <v>433</v>
      </c>
      <c r="C177" s="223">
        <f>+VLOOKUP($G$175,'Datos radiación NASA'!$H$14:$V$18,3,0)</f>
        <v>6.27</v>
      </c>
      <c r="D177" s="223">
        <f>+VLOOKUP($G$175,'Datos radiación NASA'!$H$14:$V$18,4,0)</f>
        <v>5.62</v>
      </c>
      <c r="E177" s="223">
        <f>+VLOOKUP($G$175,'Datos radiación NASA'!$H$14:$V$18,5,0)</f>
        <v>5.31</v>
      </c>
      <c r="F177" s="223">
        <f>+VLOOKUP($G$175,'Datos radiación NASA'!$H$14:$V$18,6,0)</f>
        <v>4.54</v>
      </c>
      <c r="G177" s="223">
        <f>+VLOOKUP($G$175,'Datos radiación NASA'!$H$14:$V$18,7,0)</f>
        <v>3.88</v>
      </c>
      <c r="H177" s="223">
        <f>+VLOOKUP($G$175,'Datos radiación NASA'!$H$14:$V$18,8,0)</f>
        <v>3.37</v>
      </c>
      <c r="I177" s="223">
        <f>+VLOOKUP($G$175,'Datos radiación NASA'!$H$14:$V$18,9,0)</f>
        <v>3.61</v>
      </c>
      <c r="J177" s="223">
        <f>+VLOOKUP($G$175,'Datos radiación NASA'!$H$14:$V$18,10,0)</f>
        <v>4.26</v>
      </c>
      <c r="K177" s="223">
        <f>+VLOOKUP($G$175,'Datos radiación NASA'!$H$14:$V$18,11,0)</f>
        <v>5.2</v>
      </c>
      <c r="L177" s="223">
        <f>+VLOOKUP($G$175,'Datos radiación NASA'!$H$14:$V$18,12,0)</f>
        <v>5.31</v>
      </c>
      <c r="M177" s="223">
        <f>+VLOOKUP($G$175,'Datos radiación NASA'!$H$14:$V$18,13,0)</f>
        <v>5.89</v>
      </c>
      <c r="N177" s="223">
        <f>+VLOOKUP($G$175,'Datos radiación NASA'!$H$14:$V$18,14,0)</f>
        <v>6.12</v>
      </c>
      <c r="O177" s="228">
        <f t="shared" ref="O177:O180" si="0">+AVERAGE(C177:N177)</f>
        <v>4.9483333333333333</v>
      </c>
    </row>
    <row r="178" spans="2:15" hidden="1">
      <c r="B178" s="380" t="s">
        <v>504</v>
      </c>
      <c r="C178" s="224">
        <f>+VLOOKUP($G$175,'Datos radiación NASA'!$I$45:$V$49,2,0)</f>
        <v>0.39701612903225802</v>
      </c>
      <c r="D178" s="224">
        <f>+VLOOKUP($G$175,'Datos radiación NASA'!$I$45:$V$49,3,0)</f>
        <v>0.37601694915254236</v>
      </c>
      <c r="E178" s="224">
        <f>+VLOOKUP($G$175,'Datos radiación NASA'!$I$45:$V$49,4,0)</f>
        <v>0.31980151228733461</v>
      </c>
      <c r="F178" s="224">
        <f>+VLOOKUP($G$175,'Datos radiación NASA'!$I$45:$V$49,5,0)</f>
        <v>0.25037383177570088</v>
      </c>
      <c r="G178" s="224">
        <f>+VLOOKUP($G$175,'Datos radiación NASA'!$I$45:$V$49,6,0)</f>
        <v>0.19833333333333328</v>
      </c>
      <c r="H178" s="224">
        <f>+VLOOKUP($G$175,'Datos radiación NASA'!$I$45:$V$49,7,0)</f>
        <v>0.1703728813559322</v>
      </c>
      <c r="I178" s="224">
        <f>+VLOOKUP($G$175,'Datos radiación NASA'!$I$45:$V$49,8,0)</f>
        <v>0.19099999999999995</v>
      </c>
      <c r="J178" s="224">
        <f>+VLOOKUP($G$175,'Datos radiación NASA'!$I$45:$V$49,9,0)</f>
        <v>0.2379770992366412</v>
      </c>
      <c r="K178" s="224">
        <f>+VLOOKUP($G$175,'Datos radiación NASA'!$I$45:$V$49,10,0)</f>
        <v>0.28443675889328063</v>
      </c>
      <c r="L178" s="224">
        <f>+VLOOKUP($G$175,'Datos radiación NASA'!$I$45:$V$49,11,0)</f>
        <v>0.29554945054945053</v>
      </c>
      <c r="M178" s="224">
        <f>+VLOOKUP($G$175,'Datos radiación NASA'!$I$45:$V$49,12,0)</f>
        <v>0.33165354330708668</v>
      </c>
      <c r="N178" s="224">
        <f>+VLOOKUP($G$175,'Datos radiación NASA'!$I$45:$V$49,13,0)</f>
        <v>0.36333830104321907</v>
      </c>
      <c r="O178" s="223">
        <f t="shared" si="0"/>
        <v>0.28465581583056493</v>
      </c>
    </row>
    <row r="179" spans="2:15" hidden="1">
      <c r="B179" s="380" t="s">
        <v>504</v>
      </c>
      <c r="C179" s="231">
        <f t="shared" ref="C179:N179" si="1">C178</f>
        <v>0.39701612903225802</v>
      </c>
      <c r="D179" s="231">
        <f t="shared" si="1"/>
        <v>0.37601694915254236</v>
      </c>
      <c r="E179" s="231">
        <f t="shared" si="1"/>
        <v>0.31980151228733461</v>
      </c>
      <c r="F179" s="231">
        <f t="shared" si="1"/>
        <v>0.25037383177570088</v>
      </c>
      <c r="G179" s="231">
        <f t="shared" si="1"/>
        <v>0.19833333333333328</v>
      </c>
      <c r="H179" s="231">
        <f t="shared" si="1"/>
        <v>0.1703728813559322</v>
      </c>
      <c r="I179" s="231">
        <f t="shared" si="1"/>
        <v>0.19099999999999995</v>
      </c>
      <c r="J179" s="231">
        <f t="shared" si="1"/>
        <v>0.2379770992366412</v>
      </c>
      <c r="K179" s="231">
        <f t="shared" si="1"/>
        <v>0.28443675889328063</v>
      </c>
      <c r="L179" s="231">
        <f t="shared" si="1"/>
        <v>0.29554945054945053</v>
      </c>
      <c r="M179" s="231">
        <f t="shared" si="1"/>
        <v>0.33165354330708668</v>
      </c>
      <c r="N179" s="231">
        <f t="shared" si="1"/>
        <v>0.36333830104321907</v>
      </c>
      <c r="O179" s="223">
        <f t="shared" si="0"/>
        <v>0.28465581583056493</v>
      </c>
    </row>
    <row r="180" spans="2:15" hidden="1">
      <c r="B180" s="380" t="s">
        <v>505</v>
      </c>
      <c r="C180" s="225">
        <f>'Datos radiación NASA'!J4</f>
        <v>31.81</v>
      </c>
      <c r="D180" s="225">
        <f>'Datos radiación NASA'!K4</f>
        <v>30.21</v>
      </c>
      <c r="E180" s="225">
        <f>'Datos radiación NASA'!L4</f>
        <v>27.74</v>
      </c>
      <c r="F180" s="225">
        <f>'Datos radiación NASA'!M4</f>
        <v>22.94</v>
      </c>
      <c r="G180" s="225">
        <f>'Datos radiación NASA'!N4</f>
        <v>18.850000000000001</v>
      </c>
      <c r="H180" s="225">
        <f>'Datos radiación NASA'!O4</f>
        <v>15.56</v>
      </c>
      <c r="I180" s="225">
        <f>'Datos radiación NASA'!P4</f>
        <v>14.68</v>
      </c>
      <c r="J180" s="225">
        <f>'Datos radiación NASA'!Q4</f>
        <v>16.59</v>
      </c>
      <c r="K180" s="225">
        <f>'Datos radiación NASA'!R4</f>
        <v>18.8</v>
      </c>
      <c r="L180" s="225">
        <f>'Datos radiación NASA'!S4</f>
        <v>22.17</v>
      </c>
      <c r="M180" s="225">
        <f>'Datos radiación NASA'!T4</f>
        <v>25.75</v>
      </c>
      <c r="N180" s="225">
        <f>'Datos radiación NASA'!U4</f>
        <v>29.29</v>
      </c>
      <c r="O180" s="230">
        <f t="shared" si="0"/>
        <v>22.865833333333338</v>
      </c>
    </row>
    <row r="181" spans="2:15" hidden="1"/>
    <row r="182" spans="2:15" hidden="1"/>
    <row r="183" spans="2:15" ht="15.75" thickBot="1"/>
    <row r="184" spans="2:15" ht="15.75" thickBot="1">
      <c r="B184" s="929" t="s">
        <v>931</v>
      </c>
      <c r="C184" s="930"/>
      <c r="D184" s="930"/>
      <c r="E184" s="930"/>
      <c r="F184" s="930"/>
      <c r="G184" s="930"/>
      <c r="H184" s="931"/>
    </row>
    <row r="186" spans="2:15" ht="15.75">
      <c r="B186" s="570" t="s">
        <v>975</v>
      </c>
      <c r="C186" s="570"/>
      <c r="D186" s="570"/>
      <c r="E186" s="570"/>
      <c r="F186" s="570"/>
      <c r="G186" s="570"/>
      <c r="H186" s="570"/>
      <c r="I186"/>
      <c r="J186"/>
    </row>
    <row r="187" spans="2:15" ht="15.75">
      <c r="B187" s="571" t="s">
        <v>976</v>
      </c>
      <c r="C187" s="571" t="s">
        <v>995</v>
      </c>
      <c r="D187" s="572"/>
      <c r="E187" s="572"/>
      <c r="F187" s="572"/>
      <c r="G187" s="572"/>
      <c r="H187" s="572"/>
      <c r="I187"/>
      <c r="J187"/>
    </row>
    <row r="188" spans="2:15" ht="78.75">
      <c r="B188" s="573" t="s">
        <v>853</v>
      </c>
      <c r="C188" s="574" t="s">
        <v>977</v>
      </c>
      <c r="D188" s="574" t="s">
        <v>996</v>
      </c>
      <c r="E188" s="574" t="s">
        <v>978</v>
      </c>
      <c r="F188" s="574" t="s">
        <v>979</v>
      </c>
      <c r="G188" s="574" t="s">
        <v>980</v>
      </c>
      <c r="H188" s="574" t="s">
        <v>981</v>
      </c>
      <c r="I188"/>
      <c r="J188"/>
    </row>
    <row r="189" spans="2:15" ht="15.75">
      <c r="B189" s="575" t="s">
        <v>982</v>
      </c>
      <c r="C189" s="576">
        <v>6.27</v>
      </c>
      <c r="D189" s="577">
        <v>0.67082738944365194</v>
      </c>
      <c r="E189" s="578">
        <v>31.81</v>
      </c>
      <c r="F189" s="579">
        <v>1200</v>
      </c>
      <c r="G189" s="580">
        <v>976.9938624072164</v>
      </c>
      <c r="H189" s="581">
        <v>0.8141615520060137</v>
      </c>
      <c r="I189"/>
      <c r="J189"/>
    </row>
    <row r="190" spans="2:15" ht="15.75">
      <c r="B190" s="575" t="s">
        <v>983</v>
      </c>
      <c r="C190" s="576">
        <v>5.62</v>
      </c>
      <c r="D190" s="582">
        <v>0.64920689655172414</v>
      </c>
      <c r="E190" s="578">
        <v>30.21</v>
      </c>
      <c r="F190" s="579">
        <v>1200</v>
      </c>
      <c r="G190" s="580">
        <v>797.0699352398276</v>
      </c>
      <c r="H190" s="581">
        <v>0.66422494603318971</v>
      </c>
      <c r="I190"/>
      <c r="J190"/>
    </row>
    <row r="191" spans="2:15" ht="15.75">
      <c r="B191" s="575" t="s">
        <v>984</v>
      </c>
      <c r="C191" s="576">
        <v>5.31</v>
      </c>
      <c r="D191" s="582">
        <v>0.62824074074074054</v>
      </c>
      <c r="E191" s="578">
        <v>27.74</v>
      </c>
      <c r="F191" s="579">
        <v>1200</v>
      </c>
      <c r="G191" s="580">
        <v>842.56426534614593</v>
      </c>
      <c r="H191" s="581">
        <v>0.70213688778845496</v>
      </c>
      <c r="I191"/>
      <c r="J191"/>
    </row>
    <row r="192" spans="2:15" ht="15.75">
      <c r="B192" s="575" t="s">
        <v>985</v>
      </c>
      <c r="C192" s="576">
        <v>4.54</v>
      </c>
      <c r="D192" s="582">
        <v>0.57221606648199441</v>
      </c>
      <c r="E192" s="578">
        <v>22.94</v>
      </c>
      <c r="F192" s="579">
        <v>1200</v>
      </c>
      <c r="G192" s="580">
        <v>712.35856910796406</v>
      </c>
      <c r="H192" s="581">
        <v>0.59363214092330341</v>
      </c>
      <c r="I192"/>
      <c r="J192"/>
    </row>
    <row r="193" spans="2:10" ht="15.75">
      <c r="B193" s="575" t="s">
        <v>986</v>
      </c>
      <c r="C193" s="576">
        <v>3.88</v>
      </c>
      <c r="D193" s="582">
        <v>0.51925650557620817</v>
      </c>
      <c r="E193" s="578">
        <v>18.850000000000001</v>
      </c>
      <c r="F193" s="579">
        <v>1200</v>
      </c>
      <c r="G193" s="580">
        <v>640.87483069479538</v>
      </c>
      <c r="H193" s="581">
        <v>0.53406235891232945</v>
      </c>
      <c r="I193"/>
      <c r="J193"/>
    </row>
    <row r="194" spans="2:10" ht="15.75">
      <c r="B194" s="575" t="s">
        <v>987</v>
      </c>
      <c r="C194" s="576">
        <v>3.37</v>
      </c>
      <c r="D194" s="582">
        <v>0.46164383561643846</v>
      </c>
      <c r="E194" s="578">
        <v>15.56</v>
      </c>
      <c r="F194" s="579">
        <v>1200</v>
      </c>
      <c r="G194" s="580">
        <v>547.45472001678093</v>
      </c>
      <c r="H194" s="581">
        <v>0.45621226668065079</v>
      </c>
      <c r="I194"/>
      <c r="J194"/>
    </row>
    <row r="195" spans="2:10" ht="15.75">
      <c r="B195" s="575" t="s">
        <v>988</v>
      </c>
      <c r="C195" s="576">
        <v>3.61</v>
      </c>
      <c r="D195" s="582">
        <v>0.4922727272727272</v>
      </c>
      <c r="E195" s="578">
        <v>14.68</v>
      </c>
      <c r="F195" s="579">
        <v>1200</v>
      </c>
      <c r="G195" s="580">
        <v>605.84346697562489</v>
      </c>
      <c r="H195" s="581">
        <v>0.50486955581302073</v>
      </c>
      <c r="I195"/>
      <c r="J195"/>
    </row>
    <row r="196" spans="2:10" ht="15.75">
      <c r="B196" s="575" t="s">
        <v>989</v>
      </c>
      <c r="C196" s="576">
        <v>4.26</v>
      </c>
      <c r="D196" s="582">
        <v>0.56401869158878504</v>
      </c>
      <c r="E196" s="578">
        <v>16.59</v>
      </c>
      <c r="F196" s="579">
        <v>1200</v>
      </c>
      <c r="G196" s="580">
        <v>705.57997885464954</v>
      </c>
      <c r="H196" s="581">
        <v>0.58798331571220797</v>
      </c>
      <c r="I196"/>
      <c r="J196"/>
    </row>
    <row r="197" spans="2:10" ht="15.75">
      <c r="B197" s="575" t="s">
        <v>990</v>
      </c>
      <c r="C197" s="576">
        <v>5.2</v>
      </c>
      <c r="D197" s="582">
        <v>0.61959910913140304</v>
      </c>
      <c r="E197" s="578">
        <v>18.8</v>
      </c>
      <c r="F197" s="579">
        <v>1200</v>
      </c>
      <c r="G197" s="580">
        <v>822.99045654788426</v>
      </c>
      <c r="H197" s="581">
        <v>0.68582538045657027</v>
      </c>
      <c r="I197"/>
      <c r="J197"/>
    </row>
    <row r="198" spans="2:10" ht="15.75">
      <c r="B198" s="575" t="s">
        <v>991</v>
      </c>
      <c r="C198" s="576">
        <v>5.31</v>
      </c>
      <c r="D198" s="582">
        <v>0.59788167938931303</v>
      </c>
      <c r="E198" s="578">
        <v>22.17</v>
      </c>
      <c r="F198" s="579">
        <v>1200</v>
      </c>
      <c r="G198" s="580">
        <v>860.85971003015982</v>
      </c>
      <c r="H198" s="581">
        <v>0.71738309169179981</v>
      </c>
      <c r="I198"/>
      <c r="J198"/>
    </row>
    <row r="199" spans="2:10" ht="15.75">
      <c r="B199" s="575" t="s">
        <v>992</v>
      </c>
      <c r="C199" s="576">
        <v>5.89</v>
      </c>
      <c r="D199" s="582">
        <v>0.62552713178294572</v>
      </c>
      <c r="E199" s="578">
        <v>25.75</v>
      </c>
      <c r="F199" s="579">
        <v>1200</v>
      </c>
      <c r="G199" s="580">
        <v>910.69833989462199</v>
      </c>
      <c r="H199" s="581">
        <v>0.75891528324551838</v>
      </c>
      <c r="I199"/>
      <c r="J199"/>
    </row>
    <row r="200" spans="2:10" ht="15.75">
      <c r="B200" s="575" t="s">
        <v>993</v>
      </c>
      <c r="C200" s="576">
        <v>6.12</v>
      </c>
      <c r="D200" s="582">
        <v>0.64097560975609758</v>
      </c>
      <c r="E200" s="578">
        <v>29.29</v>
      </c>
      <c r="F200" s="579">
        <v>1200</v>
      </c>
      <c r="G200" s="580">
        <v>964.78988576487802</v>
      </c>
      <c r="H200" s="581">
        <v>0.80399157147073164</v>
      </c>
      <c r="I200"/>
      <c r="J200"/>
    </row>
    <row r="201" spans="2:10" ht="15.75">
      <c r="B201" s="583" t="s">
        <v>994</v>
      </c>
      <c r="C201" s="584"/>
      <c r="D201" s="584"/>
      <c r="E201" s="585"/>
      <c r="F201" s="586">
        <v>14400</v>
      </c>
      <c r="G201" s="586">
        <v>9388.07802088055</v>
      </c>
      <c r="H201" s="587">
        <v>0.65194986256114917</v>
      </c>
      <c r="I201"/>
      <c r="J201"/>
    </row>
    <row r="202" spans="2:10">
      <c r="I202"/>
      <c r="J202"/>
    </row>
    <row r="203" spans="2:10">
      <c r="G203" s="135"/>
    </row>
    <row r="204" spans="2:10" ht="15.75" thickBot="1"/>
    <row r="205" spans="2:10" ht="15.75" thickBot="1">
      <c r="B205" s="929" t="s">
        <v>932</v>
      </c>
      <c r="C205" s="930"/>
      <c r="D205" s="930"/>
      <c r="E205" s="930"/>
      <c r="F205" s="930"/>
      <c r="G205" s="930"/>
      <c r="H205" s="931"/>
    </row>
    <row r="207" spans="2:10" ht="15.75">
      <c r="B207" s="594" t="s">
        <v>975</v>
      </c>
      <c r="C207" s="594"/>
      <c r="D207" s="594"/>
      <c r="E207" s="594"/>
      <c r="F207" s="594"/>
      <c r="G207" s="594"/>
      <c r="H207" s="594"/>
      <c r="I207"/>
      <c r="J207"/>
    </row>
    <row r="208" spans="2:10" ht="15.75">
      <c r="B208" s="571" t="s">
        <v>976</v>
      </c>
      <c r="C208" s="571" t="s">
        <v>995</v>
      </c>
      <c r="D208" s="572"/>
      <c r="E208" s="572"/>
      <c r="F208" s="572"/>
      <c r="G208" s="572"/>
      <c r="H208" s="572"/>
      <c r="I208"/>
      <c r="J208"/>
    </row>
    <row r="209" spans="2:10" ht="63" customHeight="1">
      <c r="B209" s="573" t="s">
        <v>853</v>
      </c>
      <c r="C209" s="574" t="s">
        <v>977</v>
      </c>
      <c r="D209" s="574" t="s">
        <v>996</v>
      </c>
      <c r="E209" s="574" t="s">
        <v>978</v>
      </c>
      <c r="F209" s="590" t="s">
        <v>979</v>
      </c>
      <c r="G209" s="590" t="s">
        <v>980</v>
      </c>
      <c r="H209" s="574" t="s">
        <v>981</v>
      </c>
      <c r="I209"/>
      <c r="J209"/>
    </row>
    <row r="210" spans="2:10" ht="15.75">
      <c r="B210" s="575" t="s">
        <v>982</v>
      </c>
      <c r="C210" s="576">
        <v>6.27</v>
      </c>
      <c r="D210" s="577">
        <v>0.67082738944365194</v>
      </c>
      <c r="E210" s="578">
        <v>31.81</v>
      </c>
      <c r="F210" s="591">
        <v>15000</v>
      </c>
      <c r="G210" s="593">
        <v>10551.533713997938</v>
      </c>
      <c r="H210" s="581">
        <v>0.70343558093319591</v>
      </c>
      <c r="I210"/>
      <c r="J210"/>
    </row>
    <row r="211" spans="2:10" ht="15.75">
      <c r="B211" s="575" t="s">
        <v>983</v>
      </c>
      <c r="C211" s="576">
        <v>5.62</v>
      </c>
      <c r="D211" s="582">
        <v>0.64920689655172414</v>
      </c>
      <c r="E211" s="578">
        <v>30.21</v>
      </c>
      <c r="F211" s="591">
        <v>15000</v>
      </c>
      <c r="G211" s="593">
        <v>8608.3553005901376</v>
      </c>
      <c r="H211" s="581">
        <v>0.5738903533726758</v>
      </c>
      <c r="I211"/>
      <c r="J211"/>
    </row>
    <row r="212" spans="2:10" ht="15.75">
      <c r="B212" s="575" t="s">
        <v>984</v>
      </c>
      <c r="C212" s="576">
        <v>5.31</v>
      </c>
      <c r="D212" s="582">
        <v>0.62824074074074054</v>
      </c>
      <c r="E212" s="578">
        <v>27.74</v>
      </c>
      <c r="F212" s="591">
        <v>15000</v>
      </c>
      <c r="G212" s="593">
        <v>9099.6940657383748</v>
      </c>
      <c r="H212" s="581">
        <v>0.60664627104922497</v>
      </c>
      <c r="I212"/>
      <c r="J212"/>
    </row>
    <row r="213" spans="2:10" ht="15.75">
      <c r="B213" s="575" t="s">
        <v>985</v>
      </c>
      <c r="C213" s="576">
        <v>4.54</v>
      </c>
      <c r="D213" s="582">
        <v>0.57221606648199441</v>
      </c>
      <c r="E213" s="578">
        <v>22.94</v>
      </c>
      <c r="F213" s="591">
        <v>15000</v>
      </c>
      <c r="G213" s="593">
        <v>7693.4725463660116</v>
      </c>
      <c r="H213" s="581">
        <v>0.51289816975773406</v>
      </c>
      <c r="I213"/>
      <c r="J213"/>
    </row>
    <row r="214" spans="2:10" ht="15.75">
      <c r="B214" s="575" t="s">
        <v>986</v>
      </c>
      <c r="C214" s="576">
        <v>3.88</v>
      </c>
      <c r="D214" s="582">
        <v>0.51925650557620817</v>
      </c>
      <c r="E214" s="578">
        <v>18.850000000000001</v>
      </c>
      <c r="F214" s="591">
        <v>15000</v>
      </c>
      <c r="G214" s="593">
        <v>6921.4481715037909</v>
      </c>
      <c r="H214" s="581">
        <v>0.46142987810025271</v>
      </c>
      <c r="I214"/>
      <c r="J214"/>
    </row>
    <row r="215" spans="2:10" ht="15.75">
      <c r="B215" s="575" t="s">
        <v>987</v>
      </c>
      <c r="C215" s="576">
        <v>3.37</v>
      </c>
      <c r="D215" s="582">
        <v>0.46164383561643846</v>
      </c>
      <c r="E215" s="578">
        <v>15.56</v>
      </c>
      <c r="F215" s="591">
        <v>15000</v>
      </c>
      <c r="G215" s="593">
        <v>5912.5109761812328</v>
      </c>
      <c r="H215" s="581">
        <v>0.3941673984120822</v>
      </c>
      <c r="I215"/>
      <c r="J215"/>
    </row>
    <row r="216" spans="2:10" ht="15.75">
      <c r="B216" s="575" t="s">
        <v>988</v>
      </c>
      <c r="C216" s="576">
        <v>3.61</v>
      </c>
      <c r="D216" s="582">
        <v>0.4922727272727272</v>
      </c>
      <c r="E216" s="578">
        <v>14.68</v>
      </c>
      <c r="F216" s="591">
        <v>15000</v>
      </c>
      <c r="G216" s="593">
        <v>6543.1094433367489</v>
      </c>
      <c r="H216" s="581">
        <v>0.43620729622244991</v>
      </c>
      <c r="I216"/>
      <c r="J216"/>
    </row>
    <row r="217" spans="2:10" ht="15.75">
      <c r="B217" s="575" t="s">
        <v>989</v>
      </c>
      <c r="C217" s="576">
        <v>4.26</v>
      </c>
      <c r="D217" s="582">
        <v>0.56401869158878504</v>
      </c>
      <c r="E217" s="578">
        <v>16.59</v>
      </c>
      <c r="F217" s="591">
        <v>15000</v>
      </c>
      <c r="G217" s="593">
        <v>7620.2637716302152</v>
      </c>
      <c r="H217" s="581">
        <v>0.50801758477534764</v>
      </c>
      <c r="I217"/>
      <c r="J217"/>
    </row>
    <row r="218" spans="2:10" ht="15.75">
      <c r="B218" s="575" t="s">
        <v>990</v>
      </c>
      <c r="C218" s="576">
        <v>5.2</v>
      </c>
      <c r="D218" s="582">
        <v>0.61959910913140304</v>
      </c>
      <c r="E218" s="578">
        <v>18.8</v>
      </c>
      <c r="F218" s="591">
        <v>15000</v>
      </c>
      <c r="G218" s="593">
        <v>8888.2969307171497</v>
      </c>
      <c r="H218" s="581">
        <v>0.59255312871447663</v>
      </c>
      <c r="I218"/>
      <c r="J218"/>
    </row>
    <row r="219" spans="2:10" ht="15.75">
      <c r="B219" s="575" t="s">
        <v>991</v>
      </c>
      <c r="C219" s="576">
        <v>5.31</v>
      </c>
      <c r="D219" s="582">
        <v>0.59788167938931303</v>
      </c>
      <c r="E219" s="578">
        <v>22.17</v>
      </c>
      <c r="F219" s="591">
        <v>15000</v>
      </c>
      <c r="G219" s="593">
        <v>9297.2848683257253</v>
      </c>
      <c r="H219" s="581">
        <v>0.61981899122171502</v>
      </c>
      <c r="I219"/>
      <c r="J219"/>
    </row>
    <row r="220" spans="2:10" ht="15.75">
      <c r="B220" s="575" t="s">
        <v>992</v>
      </c>
      <c r="C220" s="576">
        <v>5.89</v>
      </c>
      <c r="D220" s="582">
        <v>0.62552713178294572</v>
      </c>
      <c r="E220" s="578">
        <v>25.75</v>
      </c>
      <c r="F220" s="591">
        <v>15000</v>
      </c>
      <c r="G220" s="593">
        <v>9835.5420708619185</v>
      </c>
      <c r="H220" s="581">
        <v>0.6557028047241279</v>
      </c>
      <c r="I220"/>
      <c r="J220"/>
    </row>
    <row r="221" spans="2:10" ht="15.75">
      <c r="B221" s="575" t="s">
        <v>993</v>
      </c>
      <c r="C221" s="576">
        <v>6.12</v>
      </c>
      <c r="D221" s="582">
        <v>0.64097560975609758</v>
      </c>
      <c r="E221" s="578">
        <v>29.29</v>
      </c>
      <c r="F221" s="591">
        <v>15000</v>
      </c>
      <c r="G221" s="593">
        <v>10419.730766260684</v>
      </c>
      <c r="H221" s="581">
        <v>0.69464871775071224</v>
      </c>
      <c r="I221"/>
      <c r="J221"/>
    </row>
    <row r="222" spans="2:10" ht="15.75">
      <c r="B222" s="964" t="s">
        <v>994</v>
      </c>
      <c r="C222" s="965"/>
      <c r="D222" s="965"/>
      <c r="E222" s="966"/>
      <c r="F222" s="592">
        <v>180000</v>
      </c>
      <c r="G222" s="592">
        <v>101391.24262550994</v>
      </c>
      <c r="H222" s="587">
        <v>0.56328468125283304</v>
      </c>
      <c r="I222"/>
      <c r="J222"/>
    </row>
    <row r="223" spans="2:10">
      <c r="B223"/>
      <c r="C223"/>
      <c r="D223"/>
      <c r="E223"/>
      <c r="F223"/>
      <c r="G223"/>
      <c r="H223"/>
      <c r="I223"/>
      <c r="J223"/>
    </row>
    <row r="225" spans="2:11" ht="15.75" thickBot="1"/>
    <row r="226" spans="2:11" ht="15.75" thickBot="1">
      <c r="B226" s="929" t="s">
        <v>933</v>
      </c>
      <c r="C226" s="930"/>
      <c r="D226" s="930"/>
      <c r="E226" s="930"/>
      <c r="F226" s="930"/>
      <c r="G226" s="930"/>
      <c r="H226" s="931"/>
    </row>
    <row r="228" spans="2:11" ht="15.75">
      <c r="B228" s="594" t="s">
        <v>975</v>
      </c>
      <c r="C228" s="594"/>
      <c r="D228" s="594"/>
      <c r="E228" s="594"/>
      <c r="F228" s="594"/>
      <c r="G228" s="594"/>
      <c r="H228" s="594"/>
      <c r="I228"/>
      <c r="J228"/>
      <c r="K228"/>
    </row>
    <row r="229" spans="2:11" ht="15.75">
      <c r="B229" s="571" t="s">
        <v>976</v>
      </c>
      <c r="C229" s="571" t="s">
        <v>995</v>
      </c>
      <c r="D229" s="572"/>
      <c r="E229" s="572"/>
      <c r="F229" s="572"/>
      <c r="G229" s="572"/>
      <c r="H229" s="572"/>
      <c r="I229"/>
      <c r="J229"/>
      <c r="K229"/>
    </row>
    <row r="230" spans="2:11" ht="63" customHeight="1">
      <c r="B230" s="573" t="s">
        <v>853</v>
      </c>
      <c r="C230" s="574" t="s">
        <v>977</v>
      </c>
      <c r="D230" s="574" t="s">
        <v>996</v>
      </c>
      <c r="E230" s="574" t="s">
        <v>978</v>
      </c>
      <c r="F230" s="590" t="s">
        <v>979</v>
      </c>
      <c r="G230" s="590" t="s">
        <v>980</v>
      </c>
      <c r="H230" s="574" t="s">
        <v>981</v>
      </c>
      <c r="I230"/>
      <c r="J230"/>
      <c r="K230"/>
    </row>
    <row r="231" spans="2:11" ht="15.75">
      <c r="B231" s="575" t="s">
        <v>982</v>
      </c>
      <c r="C231" s="576">
        <v>6.27</v>
      </c>
      <c r="D231" s="577">
        <v>0.67082738944365194</v>
      </c>
      <c r="E231" s="578">
        <v>31.81</v>
      </c>
      <c r="F231" s="591">
        <v>40000</v>
      </c>
      <c r="G231" s="593">
        <v>25401.840422587626</v>
      </c>
      <c r="H231" s="581">
        <v>0.63504601056469068</v>
      </c>
      <c r="I231"/>
      <c r="J231"/>
      <c r="K231"/>
    </row>
    <row r="232" spans="2:11" ht="15.75">
      <c r="B232" s="575" t="s">
        <v>983</v>
      </c>
      <c r="C232" s="576">
        <v>5.62</v>
      </c>
      <c r="D232" s="582">
        <v>0.64920689655172414</v>
      </c>
      <c r="E232" s="578">
        <v>30.21</v>
      </c>
      <c r="F232" s="591">
        <v>40000</v>
      </c>
      <c r="G232" s="593">
        <v>20723.818316235516</v>
      </c>
      <c r="H232" s="581">
        <v>0.51809545790588796</v>
      </c>
      <c r="I232"/>
      <c r="J232"/>
      <c r="K232"/>
    </row>
    <row r="233" spans="2:11" ht="15.75">
      <c r="B233" s="575" t="s">
        <v>984</v>
      </c>
      <c r="C233" s="576">
        <v>5.31</v>
      </c>
      <c r="D233" s="582">
        <v>0.62824074074074054</v>
      </c>
      <c r="E233" s="578">
        <v>27.74</v>
      </c>
      <c r="F233" s="591">
        <v>40000</v>
      </c>
      <c r="G233" s="593">
        <v>21906.67089899979</v>
      </c>
      <c r="H233" s="581">
        <v>0.54766677247499473</v>
      </c>
      <c r="I233"/>
      <c r="J233"/>
      <c r="K233"/>
    </row>
    <row r="234" spans="2:11" ht="15.75">
      <c r="B234" s="575" t="s">
        <v>985</v>
      </c>
      <c r="C234" s="576">
        <v>4.54</v>
      </c>
      <c r="D234" s="582">
        <v>0.57221606648199441</v>
      </c>
      <c r="E234" s="578">
        <v>22.94</v>
      </c>
      <c r="F234" s="591">
        <v>40000</v>
      </c>
      <c r="G234" s="593">
        <v>18521.322796807068</v>
      </c>
      <c r="H234" s="581">
        <v>0.46303306992017668</v>
      </c>
      <c r="I234"/>
      <c r="J234"/>
      <c r="K234"/>
    </row>
    <row r="235" spans="2:11" ht="15.75">
      <c r="B235" s="575" t="s">
        <v>986</v>
      </c>
      <c r="C235" s="576">
        <v>3.88</v>
      </c>
      <c r="D235" s="582">
        <v>0.51925650557620817</v>
      </c>
      <c r="E235" s="578">
        <v>18.850000000000001</v>
      </c>
      <c r="F235" s="591">
        <v>40000</v>
      </c>
      <c r="G235" s="593">
        <v>16662.745598064681</v>
      </c>
      <c r="H235" s="581">
        <v>0.41656863995161703</v>
      </c>
      <c r="I235"/>
      <c r="J235"/>
      <c r="K235"/>
    </row>
    <row r="236" spans="2:11" ht="15.75">
      <c r="B236" s="575" t="s">
        <v>987</v>
      </c>
      <c r="C236" s="576">
        <v>3.37</v>
      </c>
      <c r="D236" s="582">
        <v>0.46164383561643846</v>
      </c>
      <c r="E236" s="578">
        <v>15.56</v>
      </c>
      <c r="F236" s="591">
        <v>40000</v>
      </c>
      <c r="G236" s="593">
        <v>14233.822720436301</v>
      </c>
      <c r="H236" s="581">
        <v>0.35584556801090755</v>
      </c>
      <c r="I236"/>
      <c r="J236"/>
      <c r="K236"/>
    </row>
    <row r="237" spans="2:11" ht="15.75">
      <c r="B237" s="575" t="s">
        <v>988</v>
      </c>
      <c r="C237" s="576">
        <v>3.61</v>
      </c>
      <c r="D237" s="582">
        <v>0.4922727272727272</v>
      </c>
      <c r="E237" s="578">
        <v>14.68</v>
      </c>
      <c r="F237" s="591">
        <v>40000</v>
      </c>
      <c r="G237" s="593">
        <v>15751.930141366249</v>
      </c>
      <c r="H237" s="581">
        <v>0.39379825353415621</v>
      </c>
      <c r="I237"/>
      <c r="J237"/>
      <c r="K237"/>
    </row>
    <row r="238" spans="2:11" ht="15.75">
      <c r="B238" s="575" t="s">
        <v>989</v>
      </c>
      <c r="C238" s="576">
        <v>4.26</v>
      </c>
      <c r="D238" s="582">
        <v>0.56401869158878504</v>
      </c>
      <c r="E238" s="578">
        <v>16.59</v>
      </c>
      <c r="F238" s="591">
        <v>40000</v>
      </c>
      <c r="G238" s="593">
        <v>18345.079450220888</v>
      </c>
      <c r="H238" s="581">
        <v>0.45862698625552223</v>
      </c>
      <c r="I238"/>
      <c r="J238"/>
      <c r="K238"/>
    </row>
    <row r="239" spans="2:11" ht="15.75">
      <c r="B239" s="575" t="s">
        <v>990</v>
      </c>
      <c r="C239" s="576">
        <v>5.2</v>
      </c>
      <c r="D239" s="582">
        <v>0.61959910913140304</v>
      </c>
      <c r="E239" s="578">
        <v>18.8</v>
      </c>
      <c r="F239" s="591">
        <v>40000</v>
      </c>
      <c r="G239" s="593">
        <v>21397.751870244989</v>
      </c>
      <c r="H239" s="581">
        <v>0.53494379675612469</v>
      </c>
      <c r="I239"/>
      <c r="J239"/>
      <c r="K239"/>
    </row>
    <row r="240" spans="2:11" ht="15.75">
      <c r="B240" s="575" t="s">
        <v>991</v>
      </c>
      <c r="C240" s="576">
        <v>5.31</v>
      </c>
      <c r="D240" s="582">
        <v>0.59788167938931303</v>
      </c>
      <c r="E240" s="578">
        <v>22.17</v>
      </c>
      <c r="F240" s="591">
        <v>40000</v>
      </c>
      <c r="G240" s="593">
        <v>22382.352460784157</v>
      </c>
      <c r="H240" s="581">
        <v>0.55955881151960396</v>
      </c>
      <c r="I240"/>
      <c r="J240"/>
      <c r="K240"/>
    </row>
    <row r="241" spans="2:16" ht="15.75">
      <c r="B241" s="575" t="s">
        <v>992</v>
      </c>
      <c r="C241" s="576">
        <v>5.89</v>
      </c>
      <c r="D241" s="582">
        <v>0.62552713178294572</v>
      </c>
      <c r="E241" s="578">
        <v>25.75</v>
      </c>
      <c r="F241" s="591">
        <v>40000</v>
      </c>
      <c r="G241" s="593">
        <v>23678.156837260172</v>
      </c>
      <c r="H241" s="581">
        <v>0.59195392093150434</v>
      </c>
      <c r="I241"/>
      <c r="J241"/>
      <c r="K241"/>
    </row>
    <row r="242" spans="2:16" ht="15.75">
      <c r="B242" s="575" t="s">
        <v>993</v>
      </c>
      <c r="C242" s="576">
        <v>6.12</v>
      </c>
      <c r="D242" s="582">
        <v>0.64097560975609758</v>
      </c>
      <c r="E242" s="578">
        <v>29.29</v>
      </c>
      <c r="F242" s="591">
        <v>40000</v>
      </c>
      <c r="G242" s="593">
        <v>25084.537029886829</v>
      </c>
      <c r="H242" s="581">
        <v>0.62711342574717077</v>
      </c>
      <c r="I242"/>
      <c r="J242"/>
      <c r="K242"/>
    </row>
    <row r="243" spans="2:16" ht="15.75">
      <c r="B243" s="964" t="s">
        <v>994</v>
      </c>
      <c r="C243" s="965"/>
      <c r="D243" s="965"/>
      <c r="E243" s="966"/>
      <c r="F243" s="592">
        <v>480000</v>
      </c>
      <c r="G243" s="592">
        <v>244090.02854289429</v>
      </c>
      <c r="H243" s="587">
        <v>0.50852089279769641</v>
      </c>
      <c r="I243"/>
      <c r="J243"/>
      <c r="K243"/>
    </row>
    <row r="248" spans="2:16">
      <c r="B248" s="970" t="s">
        <v>1108</v>
      </c>
      <c r="C248" s="970"/>
      <c r="D248" s="970"/>
      <c r="E248" s="970"/>
      <c r="F248" s="970"/>
      <c r="G248" s="970"/>
      <c r="H248" s="970"/>
      <c r="I248" s="970"/>
      <c r="J248" s="970"/>
      <c r="K248" s="970"/>
      <c r="L248" s="970"/>
      <c r="M248" s="970"/>
      <c r="N248" s="970"/>
      <c r="O248" s="970"/>
      <c r="P248" s="970"/>
    </row>
  </sheetData>
  <mergeCells count="30">
    <mergeCell ref="B75:P75"/>
    <mergeCell ref="B99:C99"/>
    <mergeCell ref="B100:C100"/>
    <mergeCell ref="B107:G107"/>
    <mergeCell ref="B126:C126"/>
    <mergeCell ref="B243:E243"/>
    <mergeCell ref="B248:P248"/>
    <mergeCell ref="B2:P2"/>
    <mergeCell ref="B34:P34"/>
    <mergeCell ref="B66:P66"/>
    <mergeCell ref="E175:F175"/>
    <mergeCell ref="B159:P159"/>
    <mergeCell ref="C163:D163"/>
    <mergeCell ref="C162:D162"/>
    <mergeCell ref="B166:C166"/>
    <mergeCell ref="C161:D161"/>
    <mergeCell ref="B164:D164"/>
    <mergeCell ref="B127:C127"/>
    <mergeCell ref="B128:C128"/>
    <mergeCell ref="B80:G80"/>
    <mergeCell ref="B101:C101"/>
    <mergeCell ref="B226:H226"/>
    <mergeCell ref="B205:H205"/>
    <mergeCell ref="B184:H184"/>
    <mergeCell ref="B134:G134"/>
    <mergeCell ref="B153:C153"/>
    <mergeCell ref="B154:C154"/>
    <mergeCell ref="B155:C155"/>
    <mergeCell ref="B222:E222"/>
    <mergeCell ref="B175:D175"/>
  </mergeCells>
  <hyperlinks>
    <hyperlink ref="B6" r:id="rId1" display="https://drive.google.com/file/d/1zb8nkjA3i0MpkJfOJPDDNbIZz5d20hU5/view?usp=drive_link"/>
    <hyperlink ref="B39" r:id="rId2" display="https://drive.google.com/file/d/1ziuqTRDNbtNbI1j725jyxPSsDwlYkk1d/view?usp=sharing"/>
    <hyperlink ref="B43" r:id="rId3" display="https://drive.google.com/file/d/1-kW3mjkKwMNEfZ1vmmS8vp_YD1J_P6Zm/view?usp=sharing"/>
    <hyperlink ref="B47" r:id="rId4" display="https://drive.google.com/file/d/1lp49y8e7zuBra_vwLRAV5MIFajRHBlbp/view?usp=sharing"/>
    <hyperlink ref="B70" r:id="rId5" display="https://drive.google.com/file/d/1dBk-u4-Hn_fIr1gGo8zz40DFXeA9RXr2/view?usp=sharing"/>
  </hyperlinks>
  <pageMargins left="0.7" right="0.7" top="0.75" bottom="0.75" header="0.3" footer="0.3"/>
  <pageSetup paperSize="9" orientation="portrait" horizontalDpi="300" verticalDpi="300" r:id="rId6"/>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A60"/>
  <sheetViews>
    <sheetView topLeftCell="A2" workbookViewId="0">
      <selection activeCell="A60" sqref="A60:B60"/>
    </sheetView>
  </sheetViews>
  <sheetFormatPr baseColWidth="10" defaultRowHeight="15"/>
  <cols>
    <col min="1" max="1" width="36" style="78" bestFit="1" customWidth="1"/>
    <col min="2" max="2" width="15.28515625" style="78" bestFit="1" customWidth="1"/>
    <col min="3" max="7" width="13.28515625" style="78" customWidth="1"/>
    <col min="8" max="9" width="13.7109375" style="78" bestFit="1" customWidth="1"/>
    <col min="10" max="27" width="13.28515625" style="78" customWidth="1"/>
    <col min="28" max="16384" width="11.42578125" style="78"/>
  </cols>
  <sheetData>
    <row r="2" spans="1:27">
      <c r="A2" s="177" t="s">
        <v>861</v>
      </c>
      <c r="B2" s="390">
        <v>903</v>
      </c>
      <c r="C2" s="596">
        <v>45425</v>
      </c>
    </row>
    <row r="3" spans="1:27">
      <c r="A3" s="140"/>
      <c r="B3"/>
      <c r="C3" s="596"/>
    </row>
    <row r="4" spans="1:27">
      <c r="A4" s="140"/>
      <c r="B4"/>
      <c r="C4" s="596"/>
    </row>
    <row r="5" spans="1:27">
      <c r="A5" s="973" t="s">
        <v>931</v>
      </c>
      <c r="B5" s="973"/>
      <c r="C5" s="973"/>
      <c r="D5" s="973"/>
      <c r="E5" s="973"/>
      <c r="F5" s="973"/>
      <c r="G5" s="973"/>
      <c r="H5" s="973"/>
      <c r="I5" s="973"/>
      <c r="J5" s="973"/>
      <c r="K5" s="973"/>
      <c r="L5" s="973"/>
      <c r="M5" s="973"/>
    </row>
    <row r="6" spans="1:27" ht="15.75" thickBot="1">
      <c r="A6" s="140"/>
      <c r="B6"/>
      <c r="C6" s="596"/>
    </row>
    <row r="7" spans="1:27" ht="15.75" thickBot="1">
      <c r="C7" s="1136"/>
    </row>
    <row r="8" spans="1:27">
      <c r="B8"/>
      <c r="C8" s="596"/>
    </row>
    <row r="9" spans="1:27">
      <c r="A9" s="177" t="s">
        <v>1431</v>
      </c>
      <c r="B9" s="526">
        <v>81.739999999999995</v>
      </c>
      <c r="C9" s="597" t="s">
        <v>1002</v>
      </c>
    </row>
    <row r="11" spans="1:27">
      <c r="A11" s="30" t="s">
        <v>999</v>
      </c>
      <c r="B11" s="30">
        <v>5500</v>
      </c>
      <c r="C11" s="525" t="s">
        <v>860</v>
      </c>
      <c r="U11" s="78" t="s">
        <v>1004</v>
      </c>
    </row>
    <row r="12" spans="1:27">
      <c r="A12" s="30" t="s">
        <v>859</v>
      </c>
      <c r="B12" s="30">
        <v>5000</v>
      </c>
      <c r="C12" s="525" t="s">
        <v>1003</v>
      </c>
    </row>
    <row r="13" spans="1:27">
      <c r="A13" s="30" t="s">
        <v>858</v>
      </c>
      <c r="B13" s="569">
        <f>+'Sist. gen y costeo'!G201</f>
        <v>9388.07802088055</v>
      </c>
      <c r="C13" s="525" t="s">
        <v>1001</v>
      </c>
    </row>
    <row r="14" spans="1:27">
      <c r="A14" s="177" t="s">
        <v>1000</v>
      </c>
      <c r="B14" s="508">
        <f>+'Sist. gen y costeo'!H99*B2</f>
        <v>6405278.9704000335</v>
      </c>
      <c r="C14" s="344" t="s">
        <v>96</v>
      </c>
      <c r="D14" s="389"/>
      <c r="G14" s="389"/>
      <c r="H14" s="389"/>
      <c r="I14" s="389"/>
      <c r="J14" s="389"/>
      <c r="K14" s="389"/>
    </row>
    <row r="15" spans="1:27" ht="15.75" thickBot="1">
      <c r="D15" s="389"/>
      <c r="G15" s="389"/>
      <c r="H15" s="389"/>
      <c r="I15" s="389"/>
      <c r="J15" s="389"/>
      <c r="K15" s="389"/>
    </row>
    <row r="16" spans="1:27">
      <c r="A16" s="1139" t="s">
        <v>92</v>
      </c>
      <c r="B16" s="1140">
        <v>0</v>
      </c>
      <c r="C16" s="1140">
        <v>1</v>
      </c>
      <c r="D16" s="1140">
        <v>2</v>
      </c>
      <c r="E16" s="1140">
        <v>3</v>
      </c>
      <c r="F16" s="1140">
        <v>4</v>
      </c>
      <c r="G16" s="1140">
        <v>5</v>
      </c>
      <c r="H16" s="1140">
        <v>6</v>
      </c>
      <c r="I16" s="1140">
        <v>7</v>
      </c>
      <c r="J16" s="1140">
        <v>8</v>
      </c>
      <c r="K16" s="1140">
        <v>9</v>
      </c>
      <c r="L16" s="1140">
        <v>10</v>
      </c>
      <c r="M16" s="388">
        <v>11</v>
      </c>
      <c r="N16" s="388">
        <v>12</v>
      </c>
      <c r="O16" s="388">
        <v>13</v>
      </c>
      <c r="P16" s="388">
        <v>14</v>
      </c>
      <c r="Q16" s="388">
        <v>15</v>
      </c>
      <c r="R16" s="388">
        <v>16</v>
      </c>
      <c r="S16" s="388">
        <v>17</v>
      </c>
      <c r="T16" s="388">
        <v>18</v>
      </c>
      <c r="U16" s="388">
        <v>19</v>
      </c>
      <c r="V16" s="388">
        <v>20</v>
      </c>
      <c r="W16" s="388">
        <v>21</v>
      </c>
      <c r="X16" s="388">
        <v>22</v>
      </c>
      <c r="Y16" s="388">
        <v>23</v>
      </c>
      <c r="Z16" s="388">
        <v>24</v>
      </c>
      <c r="AA16" s="388">
        <v>25</v>
      </c>
    </row>
    <row r="17" spans="1:27">
      <c r="A17" s="30" t="s">
        <v>793</v>
      </c>
      <c r="B17" s="30"/>
      <c r="C17" s="387">
        <v>0.88</v>
      </c>
      <c r="D17" s="387">
        <v>0.5</v>
      </c>
      <c r="E17" s="387">
        <v>0.1</v>
      </c>
      <c r="F17" s="387">
        <v>0.05</v>
      </c>
      <c r="G17" s="387">
        <v>0.05</v>
      </c>
      <c r="H17" s="387">
        <v>0.05</v>
      </c>
      <c r="I17" s="387">
        <f>'Datos de Ventas'!H15</f>
        <v>0.04</v>
      </c>
      <c r="J17" s="387">
        <f>I17</f>
        <v>0.04</v>
      </c>
      <c r="K17" s="387">
        <f t="shared" ref="K17:AA17" si="0">J17</f>
        <v>0.04</v>
      </c>
      <c r="L17" s="387">
        <f t="shared" si="0"/>
        <v>0.04</v>
      </c>
      <c r="M17" s="387">
        <f t="shared" si="0"/>
        <v>0.04</v>
      </c>
      <c r="N17" s="387">
        <f t="shared" si="0"/>
        <v>0.04</v>
      </c>
      <c r="O17" s="387">
        <f t="shared" si="0"/>
        <v>0.04</v>
      </c>
      <c r="P17" s="387">
        <f t="shared" si="0"/>
        <v>0.04</v>
      </c>
      <c r="Q17" s="387">
        <f t="shared" si="0"/>
        <v>0.04</v>
      </c>
      <c r="R17" s="387">
        <f t="shared" si="0"/>
        <v>0.04</v>
      </c>
      <c r="S17" s="387">
        <f t="shared" si="0"/>
        <v>0.04</v>
      </c>
      <c r="T17" s="387">
        <f t="shared" si="0"/>
        <v>0.04</v>
      </c>
      <c r="U17" s="387">
        <f t="shared" si="0"/>
        <v>0.04</v>
      </c>
      <c r="V17" s="387">
        <f t="shared" si="0"/>
        <v>0.04</v>
      </c>
      <c r="W17" s="387">
        <f t="shared" si="0"/>
        <v>0.04</v>
      </c>
      <c r="X17" s="387">
        <f t="shared" si="0"/>
        <v>0.04</v>
      </c>
      <c r="Y17" s="387">
        <f t="shared" si="0"/>
        <v>0.04</v>
      </c>
      <c r="Z17" s="387">
        <f t="shared" si="0"/>
        <v>0.04</v>
      </c>
      <c r="AA17" s="387">
        <f t="shared" si="0"/>
        <v>0.04</v>
      </c>
    </row>
    <row r="18" spans="1:27">
      <c r="A18" s="30" t="s">
        <v>857</v>
      </c>
      <c r="B18" s="30"/>
      <c r="C18" s="17">
        <f>B9*(1+C17)*$B$13</f>
        <v>1442677.2151623389</v>
      </c>
      <c r="D18" s="17">
        <f t="shared" ref="D18:AA18" si="1">+C18*(1+D17)</f>
        <v>2164015.8227435085</v>
      </c>
      <c r="E18" s="17">
        <f t="shared" si="1"/>
        <v>2380417.4050178598</v>
      </c>
      <c r="F18" s="17">
        <f t="shared" si="1"/>
        <v>2499438.2752687531</v>
      </c>
      <c r="G18" s="17">
        <f t="shared" si="1"/>
        <v>2624410.1890321909</v>
      </c>
      <c r="H18" s="17">
        <f t="shared" si="1"/>
        <v>2755630.6984838005</v>
      </c>
      <c r="I18" s="17">
        <f t="shared" si="1"/>
        <v>2865855.9264231524</v>
      </c>
      <c r="J18" s="17">
        <f t="shared" si="1"/>
        <v>2980490.1634800788</v>
      </c>
      <c r="K18" s="17">
        <f t="shared" si="1"/>
        <v>3099709.7700192821</v>
      </c>
      <c r="L18" s="17">
        <f t="shared" si="1"/>
        <v>3223698.1608200534</v>
      </c>
      <c r="M18" s="17">
        <f t="shared" si="1"/>
        <v>3352646.0872528558</v>
      </c>
      <c r="N18" s="17">
        <f t="shared" si="1"/>
        <v>3486751.9307429702</v>
      </c>
      <c r="O18" s="17">
        <f t="shared" si="1"/>
        <v>3626222.0079726893</v>
      </c>
      <c r="P18" s="17">
        <f t="shared" si="1"/>
        <v>3771270.8882915969</v>
      </c>
      <c r="Q18" s="17">
        <f t="shared" si="1"/>
        <v>3922121.723823261</v>
      </c>
      <c r="R18" s="17">
        <f t="shared" si="1"/>
        <v>4079006.5927761914</v>
      </c>
      <c r="S18" s="17">
        <f t="shared" si="1"/>
        <v>4242166.8564872388</v>
      </c>
      <c r="T18" s="17">
        <f t="shared" si="1"/>
        <v>4411853.5307467282</v>
      </c>
      <c r="U18" s="17">
        <f t="shared" si="1"/>
        <v>4588327.671976597</v>
      </c>
      <c r="V18" s="17">
        <f t="shared" si="1"/>
        <v>4771860.7788556609</v>
      </c>
      <c r="W18" s="17">
        <f t="shared" si="1"/>
        <v>4962735.2100098878</v>
      </c>
      <c r="X18" s="17">
        <f t="shared" si="1"/>
        <v>5161244.6184102837</v>
      </c>
      <c r="Y18" s="17">
        <f t="shared" si="1"/>
        <v>5367694.4031466953</v>
      </c>
      <c r="Z18" s="17">
        <f t="shared" si="1"/>
        <v>5582402.1792725632</v>
      </c>
      <c r="AA18" s="17">
        <f t="shared" si="1"/>
        <v>5805698.2664434658</v>
      </c>
    </row>
    <row r="19" spans="1:27">
      <c r="A19" s="30" t="s">
        <v>856</v>
      </c>
      <c r="B19" s="30"/>
      <c r="C19" s="17">
        <f t="shared" ref="C19:AA19" si="2">SUM(C18:C18)</f>
        <v>1442677.2151623389</v>
      </c>
      <c r="D19" s="17">
        <f t="shared" si="2"/>
        <v>2164015.8227435085</v>
      </c>
      <c r="E19" s="17">
        <f t="shared" si="2"/>
        <v>2380417.4050178598</v>
      </c>
      <c r="F19" s="17">
        <f t="shared" si="2"/>
        <v>2499438.2752687531</v>
      </c>
      <c r="G19" s="17">
        <f t="shared" si="2"/>
        <v>2624410.1890321909</v>
      </c>
      <c r="H19" s="17">
        <f t="shared" si="2"/>
        <v>2755630.6984838005</v>
      </c>
      <c r="I19" s="17">
        <f t="shared" si="2"/>
        <v>2865855.9264231524</v>
      </c>
      <c r="J19" s="17">
        <f t="shared" si="2"/>
        <v>2980490.1634800788</v>
      </c>
      <c r="K19" s="17">
        <f t="shared" si="2"/>
        <v>3099709.7700192821</v>
      </c>
      <c r="L19" s="17">
        <f t="shared" si="2"/>
        <v>3223698.1608200534</v>
      </c>
      <c r="M19" s="17">
        <f t="shared" si="2"/>
        <v>3352646.0872528558</v>
      </c>
      <c r="N19" s="17">
        <f t="shared" si="2"/>
        <v>3486751.9307429702</v>
      </c>
      <c r="O19" s="17">
        <f t="shared" si="2"/>
        <v>3626222.0079726893</v>
      </c>
      <c r="P19" s="17">
        <f t="shared" si="2"/>
        <v>3771270.8882915969</v>
      </c>
      <c r="Q19" s="17">
        <f t="shared" si="2"/>
        <v>3922121.723823261</v>
      </c>
      <c r="R19" s="17">
        <f t="shared" si="2"/>
        <v>4079006.5927761914</v>
      </c>
      <c r="S19" s="17">
        <f t="shared" si="2"/>
        <v>4242166.8564872388</v>
      </c>
      <c r="T19" s="17">
        <f t="shared" si="2"/>
        <v>4411853.5307467282</v>
      </c>
      <c r="U19" s="17">
        <f t="shared" si="2"/>
        <v>4588327.671976597</v>
      </c>
      <c r="V19" s="17">
        <f t="shared" si="2"/>
        <v>4771860.7788556609</v>
      </c>
      <c r="W19" s="17">
        <f t="shared" si="2"/>
        <v>4962735.2100098878</v>
      </c>
      <c r="X19" s="17">
        <f t="shared" si="2"/>
        <v>5161244.6184102837</v>
      </c>
      <c r="Y19" s="17">
        <f t="shared" si="2"/>
        <v>5367694.4031466953</v>
      </c>
      <c r="Z19" s="17">
        <f t="shared" si="2"/>
        <v>5582402.1792725632</v>
      </c>
      <c r="AA19" s="17">
        <f t="shared" si="2"/>
        <v>5805698.2664434658</v>
      </c>
    </row>
    <row r="20" spans="1:27">
      <c r="A20" s="177" t="s">
        <v>855</v>
      </c>
      <c r="B20" s="17">
        <f>-B14</f>
        <v>-6405278.9704000335</v>
      </c>
      <c r="C20" s="17">
        <f t="shared" ref="C20:AA20" si="3">B20+C19</f>
        <v>-4962601.7552376948</v>
      </c>
      <c r="D20" s="17">
        <f t="shared" si="3"/>
        <v>-2798585.9324941863</v>
      </c>
      <c r="E20" s="17">
        <f t="shared" si="3"/>
        <v>-418168.52747632656</v>
      </c>
      <c r="F20" s="17">
        <f t="shared" si="3"/>
        <v>2081269.7477924265</v>
      </c>
      <c r="G20" s="17">
        <f t="shared" si="3"/>
        <v>4705679.9368246179</v>
      </c>
      <c r="H20" s="17">
        <f t="shared" si="3"/>
        <v>7461310.6353084184</v>
      </c>
      <c r="I20" s="17">
        <f t="shared" si="3"/>
        <v>10327166.561731571</v>
      </c>
      <c r="J20" s="17">
        <f t="shared" si="3"/>
        <v>13307656.72521165</v>
      </c>
      <c r="K20" s="17">
        <f t="shared" si="3"/>
        <v>16407366.495230932</v>
      </c>
      <c r="L20" s="17">
        <f t="shared" si="3"/>
        <v>19631064.656050984</v>
      </c>
      <c r="M20" s="17">
        <f t="shared" si="3"/>
        <v>22983710.743303839</v>
      </c>
      <c r="N20" s="17">
        <f t="shared" si="3"/>
        <v>26470462.674046811</v>
      </c>
      <c r="O20" s="17">
        <f t="shared" si="3"/>
        <v>30096684.682019502</v>
      </c>
      <c r="P20" s="17">
        <f t="shared" si="3"/>
        <v>33867955.570311099</v>
      </c>
      <c r="Q20" s="17">
        <f t="shared" si="3"/>
        <v>37790077.294134364</v>
      </c>
      <c r="R20" s="17">
        <f t="shared" si="3"/>
        <v>41869083.886910558</v>
      </c>
      <c r="S20" s="17">
        <f t="shared" si="3"/>
        <v>46111250.743397795</v>
      </c>
      <c r="T20" s="17">
        <f t="shared" si="3"/>
        <v>50523104.274144523</v>
      </c>
      <c r="U20" s="17">
        <f t="shared" si="3"/>
        <v>55111431.946121119</v>
      </c>
      <c r="V20" s="17">
        <f t="shared" si="3"/>
        <v>59883292.724976778</v>
      </c>
      <c r="W20" s="17">
        <f t="shared" si="3"/>
        <v>64846027.934986666</v>
      </c>
      <c r="X20" s="17">
        <f t="shared" si="3"/>
        <v>70007272.553396955</v>
      </c>
      <c r="Y20" s="17">
        <f t="shared" si="3"/>
        <v>75374966.956543654</v>
      </c>
      <c r="Z20" s="17">
        <f t="shared" si="3"/>
        <v>80957369.135816216</v>
      </c>
      <c r="AA20" s="17">
        <f t="shared" si="3"/>
        <v>86763067.402259678</v>
      </c>
    </row>
    <row r="21" spans="1:27" ht="15.75" thickBot="1">
      <c r="B21" s="643">
        <f>+-B14</f>
        <v>-6405278.9704000335</v>
      </c>
      <c r="C21" s="389">
        <f>+C18</f>
        <v>1442677.2151623389</v>
      </c>
      <c r="D21" s="389">
        <f t="shared" ref="D21:AA21" si="4">+D18</f>
        <v>2164015.8227435085</v>
      </c>
      <c r="E21" s="389">
        <f t="shared" si="4"/>
        <v>2380417.4050178598</v>
      </c>
      <c r="F21" s="389">
        <f t="shared" si="4"/>
        <v>2499438.2752687531</v>
      </c>
      <c r="G21" s="389">
        <f t="shared" si="4"/>
        <v>2624410.1890321909</v>
      </c>
      <c r="H21" s="389">
        <f t="shared" si="4"/>
        <v>2755630.6984838005</v>
      </c>
      <c r="I21" s="389">
        <f t="shared" si="4"/>
        <v>2865855.9264231524</v>
      </c>
      <c r="J21" s="389">
        <f t="shared" si="4"/>
        <v>2980490.1634800788</v>
      </c>
      <c r="K21" s="389">
        <f t="shared" si="4"/>
        <v>3099709.7700192821</v>
      </c>
      <c r="L21" s="389">
        <f t="shared" si="4"/>
        <v>3223698.1608200534</v>
      </c>
      <c r="M21" s="389">
        <f t="shared" si="4"/>
        <v>3352646.0872528558</v>
      </c>
      <c r="N21" s="389">
        <f t="shared" si="4"/>
        <v>3486751.9307429702</v>
      </c>
      <c r="O21" s="389">
        <f t="shared" si="4"/>
        <v>3626222.0079726893</v>
      </c>
      <c r="P21" s="389">
        <f t="shared" si="4"/>
        <v>3771270.8882915969</v>
      </c>
      <c r="Q21" s="389">
        <f t="shared" si="4"/>
        <v>3922121.723823261</v>
      </c>
      <c r="R21" s="389">
        <f t="shared" si="4"/>
        <v>4079006.5927761914</v>
      </c>
      <c r="S21" s="389">
        <f t="shared" si="4"/>
        <v>4242166.8564872388</v>
      </c>
      <c r="T21" s="389">
        <f t="shared" si="4"/>
        <v>4411853.5307467282</v>
      </c>
      <c r="U21" s="389">
        <f t="shared" si="4"/>
        <v>4588327.671976597</v>
      </c>
      <c r="V21" s="389">
        <f t="shared" si="4"/>
        <v>4771860.7788556609</v>
      </c>
      <c r="W21" s="389">
        <f t="shared" si="4"/>
        <v>4962735.2100098878</v>
      </c>
      <c r="X21" s="389">
        <f t="shared" si="4"/>
        <v>5161244.6184102837</v>
      </c>
      <c r="Y21" s="389">
        <f t="shared" si="4"/>
        <v>5367694.4031466953</v>
      </c>
      <c r="Z21" s="389">
        <f t="shared" si="4"/>
        <v>5582402.1792725632</v>
      </c>
      <c r="AA21" s="389">
        <f t="shared" si="4"/>
        <v>5805698.2664434658</v>
      </c>
    </row>
    <row r="22" spans="1:27" ht="15.75" thickBot="1">
      <c r="A22" s="1138" t="s">
        <v>1430</v>
      </c>
      <c r="B22" s="1137">
        <f>+IRR(B21:AA21)</f>
        <v>0.35575436237324287</v>
      </c>
    </row>
    <row r="24" spans="1:27">
      <c r="A24" s="973" t="s">
        <v>932</v>
      </c>
      <c r="B24" s="973"/>
      <c r="C24" s="973"/>
      <c r="D24" s="973"/>
      <c r="E24" s="973"/>
      <c r="F24" s="973"/>
      <c r="G24" s="973"/>
      <c r="H24" s="973"/>
      <c r="I24" s="973"/>
      <c r="J24" s="973"/>
      <c r="K24" s="973"/>
      <c r="L24" s="973"/>
      <c r="M24" s="973"/>
    </row>
    <row r="25" spans="1:27">
      <c r="A25" s="140"/>
      <c r="C25" s="596"/>
    </row>
    <row r="26" spans="1:27">
      <c r="C26" s="596"/>
    </row>
    <row r="27" spans="1:27">
      <c r="C27" s="596"/>
    </row>
    <row r="28" spans="1:27">
      <c r="A28" s="177" t="s">
        <v>1432</v>
      </c>
      <c r="B28" s="526">
        <v>52.57</v>
      </c>
      <c r="C28" s="597" t="s">
        <v>1002</v>
      </c>
    </row>
    <row r="30" spans="1:27">
      <c r="A30" s="526" t="s">
        <v>999</v>
      </c>
      <c r="B30" s="526">
        <f>550*108</f>
        <v>59400</v>
      </c>
      <c r="C30" s="525" t="s">
        <v>860</v>
      </c>
      <c r="U30" s="78" t="s">
        <v>1004</v>
      </c>
    </row>
    <row r="31" spans="1:27">
      <c r="A31" s="526" t="s">
        <v>859</v>
      </c>
      <c r="B31" s="526">
        <v>50000</v>
      </c>
      <c r="C31" s="525" t="s">
        <v>1003</v>
      </c>
    </row>
    <row r="32" spans="1:27">
      <c r="A32" s="526" t="s">
        <v>858</v>
      </c>
      <c r="B32" s="569">
        <f>+'Sist. gen y costeo'!G222</f>
        <v>101391.24262550994</v>
      </c>
      <c r="C32" s="525" t="s">
        <v>1001</v>
      </c>
    </row>
    <row r="33" spans="1:27">
      <c r="A33" s="177" t="s">
        <v>1000</v>
      </c>
      <c r="B33" s="508">
        <f>+'Sist. gen y costeo'!H126*B2</f>
        <v>48497460.265037358</v>
      </c>
      <c r="C33" s="344" t="s">
        <v>96</v>
      </c>
      <c r="D33" s="389"/>
      <c r="G33" s="389"/>
      <c r="H33" s="389"/>
      <c r="I33" s="389"/>
      <c r="J33" s="389"/>
      <c r="K33" s="389"/>
    </row>
    <row r="34" spans="1:27" ht="15.75" thickBot="1">
      <c r="D34" s="389"/>
      <c r="G34" s="389"/>
      <c r="H34" s="389"/>
      <c r="I34" s="389"/>
      <c r="J34" s="389"/>
      <c r="K34" s="389"/>
    </row>
    <row r="35" spans="1:27">
      <c r="A35" s="1139" t="s">
        <v>92</v>
      </c>
      <c r="B35" s="1140">
        <v>0</v>
      </c>
      <c r="C35" s="1140">
        <v>1</v>
      </c>
      <c r="D35" s="1140">
        <v>2</v>
      </c>
      <c r="E35" s="1140">
        <v>3</v>
      </c>
      <c r="F35" s="1140">
        <v>4</v>
      </c>
      <c r="G35" s="1140">
        <v>5</v>
      </c>
      <c r="H35" s="1140">
        <v>6</v>
      </c>
      <c r="I35" s="1140">
        <v>7</v>
      </c>
      <c r="J35" s="1140">
        <v>8</v>
      </c>
      <c r="K35" s="1140">
        <v>9</v>
      </c>
      <c r="L35" s="1140">
        <v>10</v>
      </c>
      <c r="M35" s="1140">
        <v>11</v>
      </c>
      <c r="N35" s="1140">
        <v>12</v>
      </c>
      <c r="O35" s="1140">
        <v>13</v>
      </c>
      <c r="P35" s="1140">
        <v>14</v>
      </c>
      <c r="Q35" s="1140">
        <v>15</v>
      </c>
      <c r="R35" s="1140">
        <v>16</v>
      </c>
      <c r="S35" s="1140">
        <v>17</v>
      </c>
      <c r="T35" s="1140">
        <v>18</v>
      </c>
      <c r="U35" s="1140">
        <v>19</v>
      </c>
      <c r="V35" s="1140">
        <v>20</v>
      </c>
      <c r="W35" s="1140">
        <v>21</v>
      </c>
      <c r="X35" s="1140">
        <v>22</v>
      </c>
      <c r="Y35" s="1140">
        <v>23</v>
      </c>
      <c r="Z35" s="1140">
        <v>24</v>
      </c>
      <c r="AA35" s="1140">
        <v>25</v>
      </c>
    </row>
    <row r="36" spans="1:27">
      <c r="A36" s="526" t="s">
        <v>793</v>
      </c>
      <c r="B36" s="526"/>
      <c r="C36" s="387">
        <v>0.88</v>
      </c>
      <c r="D36" s="387">
        <v>0.5</v>
      </c>
      <c r="E36" s="387">
        <v>0.1</v>
      </c>
      <c r="F36" s="387">
        <v>0.05</v>
      </c>
      <c r="G36" s="387">
        <v>0.05</v>
      </c>
      <c r="H36" s="387">
        <v>0.05</v>
      </c>
      <c r="I36" s="387">
        <v>0.04</v>
      </c>
      <c r="J36" s="387">
        <v>0.04</v>
      </c>
      <c r="K36" s="387">
        <v>0.04</v>
      </c>
      <c r="L36" s="387">
        <v>0.04</v>
      </c>
      <c r="M36" s="387">
        <v>0.04</v>
      </c>
      <c r="N36" s="387">
        <v>0.04</v>
      </c>
      <c r="O36" s="387">
        <v>0.04</v>
      </c>
      <c r="P36" s="387">
        <f t="shared" ref="P36:AA36" si="5">O36</f>
        <v>0.04</v>
      </c>
      <c r="Q36" s="387">
        <f t="shared" si="5"/>
        <v>0.04</v>
      </c>
      <c r="R36" s="387">
        <f t="shared" si="5"/>
        <v>0.04</v>
      </c>
      <c r="S36" s="387">
        <f t="shared" si="5"/>
        <v>0.04</v>
      </c>
      <c r="T36" s="387">
        <f t="shared" si="5"/>
        <v>0.04</v>
      </c>
      <c r="U36" s="387">
        <f t="shared" si="5"/>
        <v>0.04</v>
      </c>
      <c r="V36" s="387">
        <f t="shared" si="5"/>
        <v>0.04</v>
      </c>
      <c r="W36" s="387">
        <f t="shared" si="5"/>
        <v>0.04</v>
      </c>
      <c r="X36" s="387">
        <f t="shared" si="5"/>
        <v>0.04</v>
      </c>
      <c r="Y36" s="387">
        <f t="shared" si="5"/>
        <v>0.04</v>
      </c>
      <c r="Z36" s="387">
        <f t="shared" si="5"/>
        <v>0.04</v>
      </c>
      <c r="AA36" s="387">
        <f t="shared" si="5"/>
        <v>0.04</v>
      </c>
    </row>
    <row r="37" spans="1:27">
      <c r="A37" s="526" t="s">
        <v>857</v>
      </c>
      <c r="B37" s="526"/>
      <c r="C37" s="17">
        <f>B28*(1+C36)*$B$32</f>
        <v>10020658.734667348</v>
      </c>
      <c r="D37" s="17">
        <f t="shared" ref="D37:AA37" si="6">+C37*(1+D36)</f>
        <v>15030988.102001023</v>
      </c>
      <c r="E37" s="17">
        <f t="shared" si="6"/>
        <v>16534086.912201127</v>
      </c>
      <c r="F37" s="17">
        <f t="shared" si="6"/>
        <v>17360791.257811185</v>
      </c>
      <c r="G37" s="17">
        <f t="shared" si="6"/>
        <v>18228830.820701744</v>
      </c>
      <c r="H37" s="17">
        <f t="shared" si="6"/>
        <v>19140272.361736834</v>
      </c>
      <c r="I37" s="17">
        <f t="shared" si="6"/>
        <v>19905883.256206308</v>
      </c>
      <c r="J37" s="17">
        <f t="shared" si="6"/>
        <v>20702118.586454559</v>
      </c>
      <c r="K37" s="17">
        <f t="shared" si="6"/>
        <v>21530203.329912741</v>
      </c>
      <c r="L37" s="17">
        <f t="shared" si="6"/>
        <v>22391411.463109251</v>
      </c>
      <c r="M37" s="17">
        <f t="shared" si="6"/>
        <v>23287067.921633624</v>
      </c>
      <c r="N37" s="17">
        <f t="shared" si="6"/>
        <v>24218550.638498969</v>
      </c>
      <c r="O37" s="17">
        <f t="shared" si="6"/>
        <v>25187292.66403893</v>
      </c>
      <c r="P37" s="17">
        <f t="shared" si="6"/>
        <v>26194784.370600488</v>
      </c>
      <c r="Q37" s="17">
        <f t="shared" si="6"/>
        <v>27242575.745424509</v>
      </c>
      <c r="R37" s="17">
        <f t="shared" si="6"/>
        <v>28332278.77524149</v>
      </c>
      <c r="S37" s="17">
        <f t="shared" si="6"/>
        <v>29465569.926251151</v>
      </c>
      <c r="T37" s="17">
        <f t="shared" si="6"/>
        <v>30644192.723301198</v>
      </c>
      <c r="U37" s="17">
        <f t="shared" si="6"/>
        <v>31869960.432233248</v>
      </c>
      <c r="V37" s="17">
        <f t="shared" si="6"/>
        <v>33144758.849522579</v>
      </c>
      <c r="W37" s="17">
        <f t="shared" si="6"/>
        <v>34470549.203503482</v>
      </c>
      <c r="X37" s="17">
        <f t="shared" si="6"/>
        <v>35849371.171643622</v>
      </c>
      <c r="Y37" s="17">
        <f t="shared" si="6"/>
        <v>37283346.018509366</v>
      </c>
      <c r="Z37" s="17">
        <f t="shared" si="6"/>
        <v>38774679.859249741</v>
      </c>
      <c r="AA37" s="17">
        <f t="shared" si="6"/>
        <v>40325667.053619735</v>
      </c>
    </row>
    <row r="38" spans="1:27">
      <c r="A38" s="526" t="s">
        <v>856</v>
      </c>
      <c r="B38" s="526"/>
      <c r="C38" s="17">
        <f t="shared" ref="C38:AA38" si="7">SUM(C37:C37)</f>
        <v>10020658.734667348</v>
      </c>
      <c r="D38" s="17">
        <f t="shared" si="7"/>
        <v>15030988.102001023</v>
      </c>
      <c r="E38" s="17">
        <f t="shared" si="7"/>
        <v>16534086.912201127</v>
      </c>
      <c r="F38" s="17">
        <f t="shared" si="7"/>
        <v>17360791.257811185</v>
      </c>
      <c r="G38" s="17">
        <f t="shared" si="7"/>
        <v>18228830.820701744</v>
      </c>
      <c r="H38" s="17">
        <f t="shared" si="7"/>
        <v>19140272.361736834</v>
      </c>
      <c r="I38" s="17">
        <f t="shared" si="7"/>
        <v>19905883.256206308</v>
      </c>
      <c r="J38" s="17">
        <f t="shared" si="7"/>
        <v>20702118.586454559</v>
      </c>
      <c r="K38" s="17">
        <f t="shared" si="7"/>
        <v>21530203.329912741</v>
      </c>
      <c r="L38" s="17">
        <f t="shared" si="7"/>
        <v>22391411.463109251</v>
      </c>
      <c r="M38" s="17">
        <f t="shared" si="7"/>
        <v>23287067.921633624</v>
      </c>
      <c r="N38" s="17">
        <f t="shared" si="7"/>
        <v>24218550.638498969</v>
      </c>
      <c r="O38" s="17">
        <f t="shared" si="7"/>
        <v>25187292.66403893</v>
      </c>
      <c r="P38" s="17">
        <f t="shared" si="7"/>
        <v>26194784.370600488</v>
      </c>
      <c r="Q38" s="17">
        <f t="shared" si="7"/>
        <v>27242575.745424509</v>
      </c>
      <c r="R38" s="17">
        <f t="shared" si="7"/>
        <v>28332278.77524149</v>
      </c>
      <c r="S38" s="17">
        <f t="shared" si="7"/>
        <v>29465569.926251151</v>
      </c>
      <c r="T38" s="17">
        <f t="shared" si="7"/>
        <v>30644192.723301198</v>
      </c>
      <c r="U38" s="17">
        <f t="shared" si="7"/>
        <v>31869960.432233248</v>
      </c>
      <c r="V38" s="17">
        <f t="shared" si="7"/>
        <v>33144758.849522579</v>
      </c>
      <c r="W38" s="17">
        <f t="shared" si="7"/>
        <v>34470549.203503482</v>
      </c>
      <c r="X38" s="17">
        <f t="shared" si="7"/>
        <v>35849371.171643622</v>
      </c>
      <c r="Y38" s="17">
        <f t="shared" si="7"/>
        <v>37283346.018509366</v>
      </c>
      <c r="Z38" s="17">
        <f t="shared" si="7"/>
        <v>38774679.859249741</v>
      </c>
      <c r="AA38" s="17">
        <f t="shared" si="7"/>
        <v>40325667.053619735</v>
      </c>
    </row>
    <row r="39" spans="1:27">
      <c r="A39" s="177" t="s">
        <v>855</v>
      </c>
      <c r="B39" s="17">
        <f>-B33</f>
        <v>-48497460.265037358</v>
      </c>
      <c r="C39" s="17">
        <f t="shared" ref="C39:AA39" si="8">B39+C38</f>
        <v>-38476801.530370012</v>
      </c>
      <c r="D39" s="17">
        <f t="shared" si="8"/>
        <v>-23445813.428368989</v>
      </c>
      <c r="E39" s="17">
        <f t="shared" si="8"/>
        <v>-6911726.5161678623</v>
      </c>
      <c r="F39" s="17">
        <f t="shared" si="8"/>
        <v>10449064.741643323</v>
      </c>
      <c r="G39" s="17">
        <f t="shared" si="8"/>
        <v>28677895.562345065</v>
      </c>
      <c r="H39" s="17">
        <f t="shared" si="8"/>
        <v>47818167.924081899</v>
      </c>
      <c r="I39" s="17">
        <f t="shared" si="8"/>
        <v>67724051.180288211</v>
      </c>
      <c r="J39" s="17">
        <f t="shared" si="8"/>
        <v>88426169.766742766</v>
      </c>
      <c r="K39" s="17">
        <f t="shared" si="8"/>
        <v>109956373.0966555</v>
      </c>
      <c r="L39" s="17">
        <f t="shared" si="8"/>
        <v>132347784.55976476</v>
      </c>
      <c r="M39" s="17">
        <f t="shared" si="8"/>
        <v>155634852.48139837</v>
      </c>
      <c r="N39" s="17">
        <f t="shared" si="8"/>
        <v>179853403.11989734</v>
      </c>
      <c r="O39" s="17">
        <f t="shared" si="8"/>
        <v>205040695.78393626</v>
      </c>
      <c r="P39" s="17">
        <f t="shared" si="8"/>
        <v>231235480.15453675</v>
      </c>
      <c r="Q39" s="17">
        <f t="shared" si="8"/>
        <v>258478055.89996126</v>
      </c>
      <c r="R39" s="17">
        <f t="shared" si="8"/>
        <v>286810334.67520273</v>
      </c>
      <c r="S39" s="17">
        <f t="shared" si="8"/>
        <v>316275904.6014539</v>
      </c>
      <c r="T39" s="17">
        <f t="shared" si="8"/>
        <v>346920097.32475507</v>
      </c>
      <c r="U39" s="17">
        <f t="shared" si="8"/>
        <v>378790057.75698835</v>
      </c>
      <c r="V39" s="17">
        <f t="shared" si="8"/>
        <v>411934816.60651094</v>
      </c>
      <c r="W39" s="17">
        <f t="shared" si="8"/>
        <v>446405365.81001443</v>
      </c>
      <c r="X39" s="17">
        <f t="shared" si="8"/>
        <v>482254736.98165804</v>
      </c>
      <c r="Y39" s="17">
        <f t="shared" si="8"/>
        <v>519538083.00016743</v>
      </c>
      <c r="Z39" s="17">
        <f t="shared" si="8"/>
        <v>558312762.8594172</v>
      </c>
      <c r="AA39" s="17">
        <f t="shared" si="8"/>
        <v>598638429.91303694</v>
      </c>
    </row>
    <row r="40" spans="1:27" ht="15.75" thickBot="1">
      <c r="B40" s="1141">
        <f>+-B33</f>
        <v>-48497460.265037358</v>
      </c>
      <c r="C40" s="389">
        <f>+C37</f>
        <v>10020658.734667348</v>
      </c>
      <c r="D40" s="389">
        <f t="shared" ref="D40:AA40" si="9">+D37</f>
        <v>15030988.102001023</v>
      </c>
      <c r="E40" s="389">
        <f t="shared" si="9"/>
        <v>16534086.912201127</v>
      </c>
      <c r="F40" s="389">
        <f t="shared" si="9"/>
        <v>17360791.257811185</v>
      </c>
      <c r="G40" s="389">
        <f t="shared" si="9"/>
        <v>18228830.820701744</v>
      </c>
      <c r="H40" s="389">
        <f t="shared" si="9"/>
        <v>19140272.361736834</v>
      </c>
      <c r="I40" s="389">
        <f t="shared" si="9"/>
        <v>19905883.256206308</v>
      </c>
      <c r="J40" s="389">
        <f t="shared" si="9"/>
        <v>20702118.586454559</v>
      </c>
      <c r="K40" s="389">
        <f t="shared" si="9"/>
        <v>21530203.329912741</v>
      </c>
      <c r="L40" s="389">
        <f t="shared" si="9"/>
        <v>22391411.463109251</v>
      </c>
      <c r="M40" s="389">
        <f t="shared" si="9"/>
        <v>23287067.921633624</v>
      </c>
      <c r="N40" s="389">
        <f t="shared" si="9"/>
        <v>24218550.638498969</v>
      </c>
      <c r="O40" s="389">
        <f t="shared" si="9"/>
        <v>25187292.66403893</v>
      </c>
      <c r="P40" s="389">
        <f t="shared" si="9"/>
        <v>26194784.370600488</v>
      </c>
      <c r="Q40" s="389">
        <f t="shared" si="9"/>
        <v>27242575.745424509</v>
      </c>
      <c r="R40" s="389">
        <f t="shared" si="9"/>
        <v>28332278.77524149</v>
      </c>
      <c r="S40" s="389">
        <f t="shared" si="9"/>
        <v>29465569.926251151</v>
      </c>
      <c r="T40" s="389">
        <f t="shared" si="9"/>
        <v>30644192.723301198</v>
      </c>
      <c r="U40" s="389">
        <f t="shared" si="9"/>
        <v>31869960.432233248</v>
      </c>
      <c r="V40" s="389">
        <f t="shared" si="9"/>
        <v>33144758.849522579</v>
      </c>
      <c r="W40" s="389">
        <f t="shared" si="9"/>
        <v>34470549.203503482</v>
      </c>
      <c r="X40" s="389">
        <f t="shared" si="9"/>
        <v>35849371.171643622</v>
      </c>
      <c r="Y40" s="389">
        <f t="shared" si="9"/>
        <v>37283346.018509366</v>
      </c>
      <c r="Z40" s="389">
        <f t="shared" si="9"/>
        <v>38774679.859249741</v>
      </c>
      <c r="AA40" s="389">
        <f t="shared" si="9"/>
        <v>40325667.053619735</v>
      </c>
    </row>
    <row r="41" spans="1:27" ht="15.75" thickBot="1">
      <c r="A41" s="1138" t="s">
        <v>1430</v>
      </c>
      <c r="B41" s="1137">
        <f>+IRR(B40:AA40)</f>
        <v>0.33131438114489886</v>
      </c>
    </row>
    <row r="43" spans="1:27">
      <c r="A43" s="973" t="s">
        <v>933</v>
      </c>
      <c r="B43" s="973"/>
      <c r="C43" s="973"/>
      <c r="D43" s="973"/>
      <c r="E43" s="973"/>
      <c r="F43" s="973"/>
      <c r="G43" s="973"/>
      <c r="H43" s="973"/>
      <c r="I43" s="973"/>
      <c r="J43" s="973"/>
      <c r="K43" s="973"/>
      <c r="L43" s="973"/>
      <c r="M43" s="973"/>
    </row>
    <row r="44" spans="1:27">
      <c r="A44" s="140"/>
      <c r="C44" s="596"/>
    </row>
    <row r="45" spans="1:27">
      <c r="C45" s="596"/>
    </row>
    <row r="46" spans="1:27">
      <c r="C46" s="596"/>
    </row>
    <row r="47" spans="1:27">
      <c r="A47" s="177" t="s">
        <v>1433</v>
      </c>
      <c r="B47" s="526">
        <v>52.32</v>
      </c>
      <c r="C47" s="597" t="s">
        <v>1002</v>
      </c>
    </row>
    <row r="48" spans="1:27">
      <c r="T48" s="78" t="s">
        <v>1004</v>
      </c>
    </row>
    <row r="49" spans="1:27">
      <c r="A49" s="526" t="s">
        <v>999</v>
      </c>
      <c r="B49" s="526">
        <f>550*260</f>
        <v>143000</v>
      </c>
      <c r="C49" s="525" t="s">
        <v>860</v>
      </c>
    </row>
    <row r="50" spans="1:27">
      <c r="A50" s="526" t="s">
        <v>859</v>
      </c>
      <c r="B50" s="526">
        <v>125000</v>
      </c>
      <c r="C50" s="525" t="s">
        <v>1003</v>
      </c>
    </row>
    <row r="51" spans="1:27">
      <c r="A51" s="526" t="s">
        <v>858</v>
      </c>
      <c r="B51" s="569">
        <f>+'Sist. gen y costeo'!G243</f>
        <v>244090.02854289429</v>
      </c>
      <c r="C51" s="525" t="s">
        <v>1001</v>
      </c>
    </row>
    <row r="52" spans="1:27">
      <c r="A52" s="177" t="s">
        <v>1000</v>
      </c>
      <c r="B52" s="508">
        <f>+'Sist. gen y costeo'!H153*B2</f>
        <v>103206656.89633819</v>
      </c>
      <c r="C52" s="344" t="s">
        <v>96</v>
      </c>
      <c r="D52" s="389"/>
      <c r="G52" s="389"/>
      <c r="H52" s="389"/>
      <c r="I52" s="389"/>
      <c r="J52" s="389"/>
      <c r="K52" s="389"/>
    </row>
    <row r="53" spans="1:27" ht="15.75" thickBot="1">
      <c r="D53" s="389"/>
      <c r="G53" s="389"/>
      <c r="H53" s="389"/>
      <c r="I53" s="389"/>
      <c r="J53" s="389"/>
      <c r="K53" s="389"/>
    </row>
    <row r="54" spans="1:27">
      <c r="A54" s="1139" t="s">
        <v>92</v>
      </c>
      <c r="B54" s="1140">
        <v>0</v>
      </c>
      <c r="C54" s="1140">
        <v>1</v>
      </c>
      <c r="D54" s="1140">
        <v>2</v>
      </c>
      <c r="E54" s="1140">
        <v>3</v>
      </c>
      <c r="F54" s="1140">
        <v>4</v>
      </c>
      <c r="G54" s="1140">
        <v>5</v>
      </c>
      <c r="H54" s="1140">
        <v>6</v>
      </c>
      <c r="I54" s="1140">
        <v>7</v>
      </c>
      <c r="J54" s="1140">
        <v>8</v>
      </c>
      <c r="K54" s="1140">
        <v>9</v>
      </c>
      <c r="L54" s="1140">
        <v>10</v>
      </c>
      <c r="M54" s="1140">
        <v>11</v>
      </c>
      <c r="N54" s="1140">
        <v>12</v>
      </c>
      <c r="O54" s="1140">
        <v>13</v>
      </c>
      <c r="P54" s="1140">
        <v>14</v>
      </c>
      <c r="Q54" s="1140">
        <v>15</v>
      </c>
      <c r="R54" s="1140">
        <v>16</v>
      </c>
      <c r="S54" s="1140">
        <v>17</v>
      </c>
      <c r="T54" s="1140">
        <v>18</v>
      </c>
      <c r="U54" s="1140">
        <v>19</v>
      </c>
      <c r="V54" s="1140">
        <v>20</v>
      </c>
      <c r="W54" s="1140">
        <v>21</v>
      </c>
      <c r="X54" s="1140">
        <v>22</v>
      </c>
      <c r="Y54" s="1140">
        <v>23</v>
      </c>
      <c r="Z54" s="1140">
        <v>24</v>
      </c>
      <c r="AA54" s="1140">
        <v>25</v>
      </c>
    </row>
    <row r="55" spans="1:27">
      <c r="A55" s="526" t="s">
        <v>793</v>
      </c>
      <c r="B55" s="526"/>
      <c r="C55" s="387">
        <v>0.88</v>
      </c>
      <c r="D55" s="387">
        <v>0.5</v>
      </c>
      <c r="E55" s="387">
        <v>0.1</v>
      </c>
      <c r="F55" s="387">
        <v>0.05</v>
      </c>
      <c r="G55" s="387">
        <v>0.05</v>
      </c>
      <c r="H55" s="387">
        <v>0.05</v>
      </c>
      <c r="I55" s="387">
        <v>0.04</v>
      </c>
      <c r="J55" s="387">
        <v>0.04</v>
      </c>
      <c r="K55" s="387">
        <v>0.04</v>
      </c>
      <c r="L55" s="387">
        <v>0.04</v>
      </c>
      <c r="M55" s="387">
        <v>0.04</v>
      </c>
      <c r="N55" s="387">
        <v>0.04</v>
      </c>
      <c r="O55" s="387">
        <v>0.04</v>
      </c>
      <c r="P55" s="387">
        <f t="shared" ref="P55:AA55" si="10">O55</f>
        <v>0.04</v>
      </c>
      <c r="Q55" s="387">
        <f t="shared" si="10"/>
        <v>0.04</v>
      </c>
      <c r="R55" s="387">
        <f t="shared" si="10"/>
        <v>0.04</v>
      </c>
      <c r="S55" s="387">
        <f t="shared" si="10"/>
        <v>0.04</v>
      </c>
      <c r="T55" s="387">
        <f t="shared" si="10"/>
        <v>0.04</v>
      </c>
      <c r="U55" s="387">
        <f t="shared" si="10"/>
        <v>0.04</v>
      </c>
      <c r="V55" s="387">
        <f t="shared" si="10"/>
        <v>0.04</v>
      </c>
      <c r="W55" s="387">
        <f t="shared" si="10"/>
        <v>0.04</v>
      </c>
      <c r="X55" s="387">
        <f t="shared" si="10"/>
        <v>0.04</v>
      </c>
      <c r="Y55" s="387">
        <f t="shared" si="10"/>
        <v>0.04</v>
      </c>
      <c r="Z55" s="387">
        <f t="shared" si="10"/>
        <v>0.04</v>
      </c>
      <c r="AA55" s="387">
        <f t="shared" si="10"/>
        <v>0.04</v>
      </c>
    </row>
    <row r="56" spans="1:27">
      <c r="A56" s="526" t="s">
        <v>857</v>
      </c>
      <c r="B56" s="526"/>
      <c r="C56" s="17">
        <f>B47*(1+C55)*$B$51</f>
        <v>24009085.75152475</v>
      </c>
      <c r="D56" s="17">
        <f t="shared" ref="D56:AA56" si="11">+C56*(1+D55)</f>
        <v>36013628.627287127</v>
      </c>
      <c r="E56" s="17">
        <f t="shared" si="11"/>
        <v>39614991.490015842</v>
      </c>
      <c r="F56" s="17">
        <f t="shared" si="11"/>
        <v>41595741.064516634</v>
      </c>
      <c r="G56" s="17">
        <f t="shared" si="11"/>
        <v>43675528.117742464</v>
      </c>
      <c r="H56" s="17">
        <f t="shared" si="11"/>
        <v>45859304.523629591</v>
      </c>
      <c r="I56" s="17">
        <f t="shared" si="11"/>
        <v>47693676.704574779</v>
      </c>
      <c r="J56" s="17">
        <f t="shared" si="11"/>
        <v>49601423.772757769</v>
      </c>
      <c r="K56" s="17">
        <f t="shared" si="11"/>
        <v>51585480.723668084</v>
      </c>
      <c r="L56" s="17">
        <f t="shared" si="11"/>
        <v>53648899.952614807</v>
      </c>
      <c r="M56" s="17">
        <f t="shared" si="11"/>
        <v>55794855.950719401</v>
      </c>
      <c r="N56" s="17">
        <f t="shared" si="11"/>
        <v>58026650.188748181</v>
      </c>
      <c r="O56" s="17">
        <f t="shared" si="11"/>
        <v>60347716.196298108</v>
      </c>
      <c r="P56" s="17">
        <f t="shared" si="11"/>
        <v>62761624.844150037</v>
      </c>
      <c r="Q56" s="17">
        <f t="shared" si="11"/>
        <v>65272089.837916039</v>
      </c>
      <c r="R56" s="17">
        <f t="shared" si="11"/>
        <v>67882973.431432679</v>
      </c>
      <c r="S56" s="17">
        <f t="shared" si="11"/>
        <v>70598292.368689984</v>
      </c>
      <c r="T56" s="17">
        <f t="shared" si="11"/>
        <v>73422224.063437581</v>
      </c>
      <c r="U56" s="17">
        <f t="shared" si="11"/>
        <v>76359113.025975093</v>
      </c>
      <c r="V56" s="17">
        <f t="shared" si="11"/>
        <v>79413477.547014102</v>
      </c>
      <c r="W56" s="17">
        <f t="shared" si="11"/>
        <v>82590016.648894668</v>
      </c>
      <c r="X56" s="17">
        <f t="shared" si="11"/>
        <v>85893617.314850464</v>
      </c>
      <c r="Y56" s="17">
        <f t="shared" si="11"/>
        <v>89329362.007444486</v>
      </c>
      <c r="Z56" s="17">
        <f t="shared" si="11"/>
        <v>92902536.487742275</v>
      </c>
      <c r="AA56" s="17">
        <f t="shared" si="11"/>
        <v>96618637.947251976</v>
      </c>
    </row>
    <row r="57" spans="1:27">
      <c r="A57" s="526" t="s">
        <v>856</v>
      </c>
      <c r="B57" s="526"/>
      <c r="C57" s="17">
        <f t="shared" ref="C57:AA57" si="12">SUM(C56:C56)</f>
        <v>24009085.75152475</v>
      </c>
      <c r="D57" s="17">
        <f t="shared" si="12"/>
        <v>36013628.627287127</v>
      </c>
      <c r="E57" s="17">
        <f t="shared" si="12"/>
        <v>39614991.490015842</v>
      </c>
      <c r="F57" s="17">
        <f t="shared" si="12"/>
        <v>41595741.064516634</v>
      </c>
      <c r="G57" s="17">
        <f t="shared" si="12"/>
        <v>43675528.117742464</v>
      </c>
      <c r="H57" s="17">
        <f t="shared" si="12"/>
        <v>45859304.523629591</v>
      </c>
      <c r="I57" s="17">
        <f t="shared" si="12"/>
        <v>47693676.704574779</v>
      </c>
      <c r="J57" s="17">
        <f t="shared" si="12"/>
        <v>49601423.772757769</v>
      </c>
      <c r="K57" s="17">
        <f t="shared" si="12"/>
        <v>51585480.723668084</v>
      </c>
      <c r="L57" s="17">
        <f t="shared" si="12"/>
        <v>53648899.952614807</v>
      </c>
      <c r="M57" s="17">
        <f t="shared" si="12"/>
        <v>55794855.950719401</v>
      </c>
      <c r="N57" s="17">
        <f t="shared" si="12"/>
        <v>58026650.188748181</v>
      </c>
      <c r="O57" s="17">
        <f t="shared" si="12"/>
        <v>60347716.196298108</v>
      </c>
      <c r="P57" s="17">
        <f t="shared" si="12"/>
        <v>62761624.844150037</v>
      </c>
      <c r="Q57" s="17">
        <f t="shared" si="12"/>
        <v>65272089.837916039</v>
      </c>
      <c r="R57" s="17">
        <f t="shared" si="12"/>
        <v>67882973.431432679</v>
      </c>
      <c r="S57" s="17">
        <f t="shared" si="12"/>
        <v>70598292.368689984</v>
      </c>
      <c r="T57" s="17">
        <f t="shared" si="12"/>
        <v>73422224.063437581</v>
      </c>
      <c r="U57" s="17">
        <f t="shared" si="12"/>
        <v>76359113.025975093</v>
      </c>
      <c r="V57" s="17">
        <f t="shared" si="12"/>
        <v>79413477.547014102</v>
      </c>
      <c r="W57" s="17">
        <f t="shared" si="12"/>
        <v>82590016.648894668</v>
      </c>
      <c r="X57" s="17">
        <f t="shared" si="12"/>
        <v>85893617.314850464</v>
      </c>
      <c r="Y57" s="17">
        <f t="shared" si="12"/>
        <v>89329362.007444486</v>
      </c>
      <c r="Z57" s="17">
        <f t="shared" si="12"/>
        <v>92902536.487742275</v>
      </c>
      <c r="AA57" s="17">
        <f t="shared" si="12"/>
        <v>96618637.947251976</v>
      </c>
    </row>
    <row r="58" spans="1:27">
      <c r="A58" s="177" t="s">
        <v>855</v>
      </c>
      <c r="B58" s="17">
        <f>-B52</f>
        <v>-103206656.89633819</v>
      </c>
      <c r="C58" s="17">
        <f t="shared" ref="C58:AA58" si="13">B58+C57</f>
        <v>-79197571.144813448</v>
      </c>
      <c r="D58" s="17">
        <f t="shared" si="13"/>
        <v>-43183942.517526321</v>
      </c>
      <c r="E58" s="17">
        <f t="shared" si="13"/>
        <v>-3568951.0275104791</v>
      </c>
      <c r="F58" s="17">
        <f t="shared" si="13"/>
        <v>38026790.037006155</v>
      </c>
      <c r="G58" s="17">
        <f t="shared" si="13"/>
        <v>81702318.154748619</v>
      </c>
      <c r="H58" s="17">
        <f t="shared" si="13"/>
        <v>127561622.67837821</v>
      </c>
      <c r="I58" s="17">
        <f t="shared" si="13"/>
        <v>175255299.38295299</v>
      </c>
      <c r="J58" s="2">
        <f t="shared" si="13"/>
        <v>224856723.15571076</v>
      </c>
      <c r="K58" s="2">
        <f t="shared" si="13"/>
        <v>276442203.87937886</v>
      </c>
      <c r="L58" s="2">
        <f t="shared" si="13"/>
        <v>330091103.83199364</v>
      </c>
      <c r="M58" s="2">
        <f t="shared" si="13"/>
        <v>385885959.78271306</v>
      </c>
      <c r="N58" s="2">
        <f t="shared" si="13"/>
        <v>443912609.97146124</v>
      </c>
      <c r="O58" s="2">
        <f t="shared" si="13"/>
        <v>504260326.16775936</v>
      </c>
      <c r="P58" s="2">
        <f t="shared" si="13"/>
        <v>567021951.01190937</v>
      </c>
      <c r="Q58" s="2">
        <f t="shared" si="13"/>
        <v>632294040.84982538</v>
      </c>
      <c r="R58" s="2">
        <f t="shared" si="13"/>
        <v>700177014.28125811</v>
      </c>
      <c r="S58" s="2">
        <f t="shared" si="13"/>
        <v>770775306.64994812</v>
      </c>
      <c r="T58" s="2">
        <f t="shared" si="13"/>
        <v>844197530.7133857</v>
      </c>
      <c r="U58" s="2">
        <f t="shared" si="13"/>
        <v>920556643.73936081</v>
      </c>
      <c r="V58" s="2">
        <f t="shared" si="13"/>
        <v>999970121.28637493</v>
      </c>
      <c r="W58" s="2">
        <f t="shared" si="13"/>
        <v>1082560137.9352696</v>
      </c>
      <c r="X58" s="2">
        <f t="shared" si="13"/>
        <v>1168453755.2501202</v>
      </c>
      <c r="Y58" s="2">
        <f t="shared" si="13"/>
        <v>1257783117.2575645</v>
      </c>
      <c r="Z58" s="2">
        <f t="shared" si="13"/>
        <v>1350685653.7453067</v>
      </c>
      <c r="AA58" s="2">
        <f t="shared" si="13"/>
        <v>1447304291.6925588</v>
      </c>
    </row>
    <row r="59" spans="1:27" ht="15.75" thickBot="1">
      <c r="B59" s="1141">
        <f>+-B52</f>
        <v>-103206656.89633819</v>
      </c>
      <c r="C59" s="389">
        <f>+C56</f>
        <v>24009085.75152475</v>
      </c>
      <c r="D59" s="389">
        <f t="shared" ref="D59:AA59" si="14">+D56</f>
        <v>36013628.627287127</v>
      </c>
      <c r="E59" s="389">
        <f t="shared" si="14"/>
        <v>39614991.490015842</v>
      </c>
      <c r="F59" s="389">
        <f t="shared" si="14"/>
        <v>41595741.064516634</v>
      </c>
      <c r="G59" s="389">
        <f t="shared" si="14"/>
        <v>43675528.117742464</v>
      </c>
      <c r="H59" s="389">
        <f t="shared" si="14"/>
        <v>45859304.523629591</v>
      </c>
      <c r="I59" s="389">
        <f t="shared" si="14"/>
        <v>47693676.704574779</v>
      </c>
      <c r="J59" s="389">
        <f t="shared" si="14"/>
        <v>49601423.772757769</v>
      </c>
      <c r="K59" s="389">
        <f t="shared" si="14"/>
        <v>51585480.723668084</v>
      </c>
      <c r="L59" s="389">
        <f t="shared" si="14"/>
        <v>53648899.952614807</v>
      </c>
      <c r="M59" s="389">
        <f t="shared" si="14"/>
        <v>55794855.950719401</v>
      </c>
      <c r="N59" s="389">
        <f t="shared" si="14"/>
        <v>58026650.188748181</v>
      </c>
      <c r="O59" s="389">
        <f t="shared" si="14"/>
        <v>60347716.196298108</v>
      </c>
      <c r="P59" s="389">
        <f t="shared" si="14"/>
        <v>62761624.844150037</v>
      </c>
      <c r="Q59" s="389">
        <f t="shared" si="14"/>
        <v>65272089.837916039</v>
      </c>
      <c r="R59" s="389">
        <f t="shared" si="14"/>
        <v>67882973.431432679</v>
      </c>
      <c r="S59" s="389">
        <f t="shared" si="14"/>
        <v>70598292.368689984</v>
      </c>
      <c r="T59" s="389">
        <f t="shared" si="14"/>
        <v>73422224.063437581</v>
      </c>
      <c r="U59" s="389">
        <f t="shared" si="14"/>
        <v>76359113.025975093</v>
      </c>
      <c r="V59" s="389">
        <f t="shared" si="14"/>
        <v>79413477.547014102</v>
      </c>
      <c r="W59" s="389">
        <f t="shared" si="14"/>
        <v>82590016.648894668</v>
      </c>
      <c r="X59" s="389">
        <f t="shared" si="14"/>
        <v>85893617.314850464</v>
      </c>
      <c r="Y59" s="389">
        <f t="shared" si="14"/>
        <v>89329362.007444486</v>
      </c>
      <c r="Z59" s="389">
        <f t="shared" si="14"/>
        <v>92902536.487742275</v>
      </c>
      <c r="AA59" s="389">
        <f t="shared" si="14"/>
        <v>96618637.947251976</v>
      </c>
    </row>
    <row r="60" spans="1:27" ht="15.75" thickBot="1">
      <c r="A60" s="1138" t="s">
        <v>1430</v>
      </c>
      <c r="B60" s="1137">
        <f>+IRR(B59:AA59)</f>
        <v>0.36538985102441823</v>
      </c>
    </row>
  </sheetData>
  <mergeCells count="3">
    <mergeCell ref="A5:M5"/>
    <mergeCell ref="A24:M24"/>
    <mergeCell ref="A43:M43"/>
  </mergeCells>
  <conditionalFormatting sqref="B20:AA20">
    <cfRule type="cellIs" dxfId="5" priority="3" operator="lessThan">
      <formula>0</formula>
    </cfRule>
  </conditionalFormatting>
  <conditionalFormatting sqref="B39:AA39">
    <cfRule type="cellIs" dxfId="4" priority="2" operator="lessThan">
      <formula>0</formula>
    </cfRule>
  </conditionalFormatting>
  <conditionalFormatting sqref="B58:AA58">
    <cfRule type="cellIs" dxfId="3" priority="1" operator="lessThan">
      <formula>0</formula>
    </cfRule>
  </conditionalFormatting>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342"/>
  <sheetViews>
    <sheetView zoomScale="85" zoomScaleNormal="85" workbookViewId="0">
      <selection activeCell="L5" sqref="L5"/>
    </sheetView>
  </sheetViews>
  <sheetFormatPr baseColWidth="10" defaultRowHeight="15"/>
  <cols>
    <col min="1" max="1" width="11.42578125" bestFit="1" customWidth="1"/>
    <col min="2" max="3" width="11.42578125" customWidth="1"/>
    <col min="4" max="4" width="13.42578125" customWidth="1"/>
    <col min="5" max="5" width="11.42578125" customWidth="1"/>
    <col min="6" max="6" width="13.42578125" customWidth="1"/>
    <col min="9" max="9" width="10.85546875" customWidth="1"/>
  </cols>
  <sheetData>
    <row r="2" spans="1:14" ht="45">
      <c r="A2" s="624" t="s">
        <v>92</v>
      </c>
      <c r="B2" s="624" t="s">
        <v>93</v>
      </c>
      <c r="C2" s="624" t="s">
        <v>91</v>
      </c>
      <c r="D2" s="624" t="s">
        <v>1005</v>
      </c>
      <c r="E2" s="624" t="s">
        <v>632</v>
      </c>
      <c r="F2" s="624" t="s">
        <v>1006</v>
      </c>
      <c r="G2" s="612" t="s">
        <v>635</v>
      </c>
      <c r="H2" s="625" t="s">
        <v>1008</v>
      </c>
      <c r="I2" s="625" t="s">
        <v>1009</v>
      </c>
      <c r="J2" s="195"/>
      <c r="K2" s="195"/>
      <c r="L2" s="195"/>
      <c r="M2" s="195"/>
      <c r="N2" s="195"/>
    </row>
    <row r="3" spans="1:14">
      <c r="A3" s="608">
        <v>2010</v>
      </c>
      <c r="B3" s="615">
        <v>40788453</v>
      </c>
      <c r="C3" s="621">
        <v>670523</v>
      </c>
      <c r="D3" s="615">
        <v>3028481</v>
      </c>
      <c r="E3" s="621">
        <v>15716942</v>
      </c>
      <c r="F3" s="616">
        <v>115735</v>
      </c>
      <c r="G3" s="609">
        <v>121226</v>
      </c>
      <c r="H3" s="706">
        <f>4083*2+G3</f>
        <v>129392</v>
      </c>
      <c r="I3" s="608">
        <f>G3-4083*2</f>
        <v>113060</v>
      </c>
      <c r="J3" s="195"/>
      <c r="K3" s="195"/>
      <c r="L3" s="195"/>
      <c r="M3" s="195"/>
      <c r="N3" s="195"/>
    </row>
    <row r="4" spans="1:14">
      <c r="A4" s="608">
        <v>2011</v>
      </c>
      <c r="B4" s="615">
        <v>41261490</v>
      </c>
      <c r="C4" s="621">
        <v>710781</v>
      </c>
      <c r="D4" s="615">
        <v>3033639</v>
      </c>
      <c r="E4" s="621">
        <v>15909607</v>
      </c>
      <c r="F4" s="616">
        <v>121233</v>
      </c>
      <c r="G4" s="609">
        <v>129162</v>
      </c>
      <c r="H4" s="706">
        <f t="shared" ref="H4:H23" si="0">4083*2+G4</f>
        <v>137328</v>
      </c>
      <c r="I4" s="608">
        <f t="shared" ref="I4:I23" si="1">G4-4083*2</f>
        <v>120996</v>
      </c>
      <c r="J4" s="195"/>
      <c r="K4" s="195"/>
      <c r="L4" s="195"/>
      <c r="M4" s="195"/>
      <c r="N4" s="195"/>
    </row>
    <row r="5" spans="1:14">
      <c r="A5" s="608">
        <v>2012</v>
      </c>
      <c r="B5" s="615">
        <v>41733271</v>
      </c>
      <c r="C5" s="621">
        <v>703486</v>
      </c>
      <c r="D5" s="615">
        <v>3038860</v>
      </c>
      <c r="E5" s="621">
        <v>16100618</v>
      </c>
      <c r="F5" s="616">
        <v>125727</v>
      </c>
      <c r="G5" s="609">
        <v>128866</v>
      </c>
      <c r="H5" s="706">
        <f t="shared" si="0"/>
        <v>137032</v>
      </c>
      <c r="I5" s="608">
        <f t="shared" si="1"/>
        <v>120700</v>
      </c>
      <c r="J5" s="195"/>
      <c r="K5" s="195"/>
      <c r="L5" s="195"/>
      <c r="M5" s="195"/>
      <c r="N5" s="195"/>
    </row>
    <row r="6" spans="1:14">
      <c r="A6" s="608">
        <v>2013</v>
      </c>
      <c r="B6" s="615">
        <v>42202935</v>
      </c>
      <c r="C6" s="621">
        <v>720407</v>
      </c>
      <c r="D6" s="615">
        <v>3044076</v>
      </c>
      <c r="E6" s="621">
        <v>16289599</v>
      </c>
      <c r="F6" s="616">
        <v>129820</v>
      </c>
      <c r="G6" s="609">
        <v>132912</v>
      </c>
      <c r="H6" s="706">
        <f t="shared" si="0"/>
        <v>141078</v>
      </c>
      <c r="I6" s="608">
        <f t="shared" si="1"/>
        <v>124746</v>
      </c>
      <c r="J6" s="195"/>
      <c r="K6" s="195"/>
      <c r="L6" s="195"/>
      <c r="M6" s="195"/>
      <c r="N6" s="195"/>
    </row>
    <row r="7" spans="1:14">
      <c r="A7" s="608">
        <v>2014</v>
      </c>
      <c r="B7" s="615">
        <v>42669500</v>
      </c>
      <c r="C7" s="621">
        <v>702306</v>
      </c>
      <c r="D7" s="615">
        <v>3049229</v>
      </c>
      <c r="E7" s="621">
        <v>16476149</v>
      </c>
      <c r="F7" s="616">
        <v>131203</v>
      </c>
      <c r="G7" s="609">
        <v>130602</v>
      </c>
      <c r="H7" s="706">
        <f t="shared" si="0"/>
        <v>138768</v>
      </c>
      <c r="I7" s="608">
        <f t="shared" si="1"/>
        <v>122436</v>
      </c>
      <c r="J7" s="195"/>
      <c r="K7" s="195"/>
      <c r="L7" s="195"/>
      <c r="M7" s="195"/>
      <c r="N7" s="195"/>
    </row>
    <row r="8" spans="1:14">
      <c r="A8" s="608">
        <v>2015</v>
      </c>
      <c r="B8" s="615">
        <v>43131966</v>
      </c>
      <c r="C8" s="621">
        <v>721487</v>
      </c>
      <c r="D8" s="615">
        <v>3054267</v>
      </c>
      <c r="E8" s="621">
        <v>16659931</v>
      </c>
      <c r="F8" s="616">
        <v>136870</v>
      </c>
      <c r="G8" s="609">
        <v>135071</v>
      </c>
      <c r="H8" s="706">
        <f t="shared" si="0"/>
        <v>143237</v>
      </c>
      <c r="I8" s="608">
        <f t="shared" si="1"/>
        <v>126905</v>
      </c>
      <c r="J8" s="195"/>
      <c r="K8" s="195"/>
      <c r="L8" s="195"/>
      <c r="M8" s="195"/>
      <c r="N8" s="195"/>
    </row>
    <row r="9" spans="1:14">
      <c r="A9" s="608">
        <v>2016</v>
      </c>
      <c r="B9" s="615">
        <v>43590368</v>
      </c>
      <c r="C9" s="621">
        <v>706477</v>
      </c>
      <c r="D9" s="615">
        <v>3059122</v>
      </c>
      <c r="E9" s="621">
        <v>16841135</v>
      </c>
      <c r="F9" s="616">
        <v>138069</v>
      </c>
      <c r="G9" s="609">
        <v>133240</v>
      </c>
      <c r="H9" s="706">
        <f t="shared" si="0"/>
        <v>141406</v>
      </c>
      <c r="I9" s="608">
        <f t="shared" si="1"/>
        <v>125074</v>
      </c>
      <c r="J9" s="195"/>
      <c r="K9" s="195"/>
      <c r="L9" s="195"/>
      <c r="M9" s="195"/>
      <c r="N9" s="195"/>
    </row>
    <row r="10" spans="1:14">
      <c r="A10" s="608">
        <v>2017</v>
      </c>
      <c r="B10" s="615">
        <v>44044811</v>
      </c>
      <c r="C10" s="621">
        <v>726390</v>
      </c>
      <c r="D10" s="615">
        <v>3063728</v>
      </c>
      <c r="E10" s="621">
        <v>17020012</v>
      </c>
      <c r="F10" s="615">
        <v>137198</v>
      </c>
      <c r="G10" s="609">
        <v>137892</v>
      </c>
      <c r="H10" s="706">
        <f t="shared" si="0"/>
        <v>146058</v>
      </c>
      <c r="I10" s="608">
        <f t="shared" si="1"/>
        <v>129726</v>
      </c>
      <c r="J10" s="195"/>
      <c r="K10" s="195"/>
      <c r="L10" s="195"/>
      <c r="M10" s="195"/>
      <c r="N10" s="195"/>
    </row>
    <row r="11" spans="1:14">
      <c r="A11" s="608">
        <v>2018</v>
      </c>
      <c r="B11" s="615">
        <v>44494502</v>
      </c>
      <c r="C11" s="621">
        <v>707377</v>
      </c>
      <c r="D11" s="615">
        <v>3068043</v>
      </c>
      <c r="E11" s="621">
        <v>17196396</v>
      </c>
      <c r="F11" s="615">
        <v>137825</v>
      </c>
      <c r="G11" s="609">
        <v>135230</v>
      </c>
      <c r="H11" s="706">
        <f t="shared" si="0"/>
        <v>143396</v>
      </c>
      <c r="I11" s="608">
        <f t="shared" si="1"/>
        <v>127064</v>
      </c>
      <c r="J11" s="195"/>
      <c r="K11" s="195"/>
      <c r="L11" s="195"/>
      <c r="M11" s="195"/>
      <c r="N11" s="195"/>
    </row>
    <row r="12" spans="1:14">
      <c r="A12" s="608">
        <v>2019</v>
      </c>
      <c r="B12" s="615">
        <v>44938712</v>
      </c>
      <c r="C12" s="621">
        <v>693223</v>
      </c>
      <c r="D12" s="615">
        <v>3072029</v>
      </c>
      <c r="E12" s="621">
        <v>17370144</v>
      </c>
      <c r="F12" s="615">
        <v>133992</v>
      </c>
      <c r="G12" s="609">
        <v>133488</v>
      </c>
      <c r="H12" s="706">
        <f t="shared" si="0"/>
        <v>141654</v>
      </c>
      <c r="I12" s="608">
        <f t="shared" si="1"/>
        <v>125322</v>
      </c>
      <c r="J12" s="195"/>
      <c r="K12" s="195"/>
      <c r="L12" s="195"/>
      <c r="M12" s="195"/>
      <c r="N12" s="195"/>
    </row>
    <row r="13" spans="1:14">
      <c r="A13" s="608">
        <v>2020</v>
      </c>
      <c r="B13" s="615">
        <v>45376763</v>
      </c>
      <c r="C13" s="621">
        <v>691114</v>
      </c>
      <c r="D13" s="615">
        <v>3075646</v>
      </c>
      <c r="E13" s="621">
        <v>17541141</v>
      </c>
      <c r="F13" s="615">
        <v>135380</v>
      </c>
      <c r="G13" s="609">
        <v>133952</v>
      </c>
      <c r="H13" s="706">
        <f t="shared" si="0"/>
        <v>142118</v>
      </c>
      <c r="I13" s="608">
        <f t="shared" si="1"/>
        <v>125786</v>
      </c>
      <c r="J13" s="195"/>
      <c r="K13" s="195"/>
      <c r="L13" s="195"/>
      <c r="M13" s="195"/>
      <c r="N13" s="195"/>
    </row>
    <row r="14" spans="1:14">
      <c r="A14" s="608">
        <v>2021</v>
      </c>
      <c r="B14" s="615">
        <v>45808747</v>
      </c>
      <c r="C14" s="622">
        <v>691535</v>
      </c>
      <c r="D14" s="615">
        <v>3078836</v>
      </c>
      <c r="E14" s="621">
        <v>17709598</v>
      </c>
      <c r="F14" s="615">
        <v>142615</v>
      </c>
      <c r="G14" s="609">
        <v>134866</v>
      </c>
      <c r="H14" s="706">
        <f t="shared" si="0"/>
        <v>143032</v>
      </c>
      <c r="I14" s="608">
        <f t="shared" si="1"/>
        <v>126700</v>
      </c>
      <c r="J14" s="195"/>
      <c r="K14" s="195"/>
      <c r="L14" s="195"/>
      <c r="M14" s="195"/>
      <c r="N14" s="195"/>
    </row>
    <row r="15" spans="1:14">
      <c r="A15" s="608">
        <v>2022</v>
      </c>
      <c r="B15" s="615">
        <v>46234830</v>
      </c>
      <c r="C15" s="622">
        <v>725810</v>
      </c>
      <c r="D15" s="615">
        <v>3081550</v>
      </c>
      <c r="E15" s="621">
        <v>17875743</v>
      </c>
      <c r="F15" s="615">
        <v>145056</v>
      </c>
      <c r="G15" s="609">
        <v>142251</v>
      </c>
      <c r="H15" s="706">
        <f t="shared" si="0"/>
        <v>150417</v>
      </c>
      <c r="I15" s="608">
        <f t="shared" si="1"/>
        <v>134085</v>
      </c>
      <c r="J15" s="195"/>
      <c r="K15" s="195"/>
      <c r="L15" s="195"/>
      <c r="M15" s="195"/>
      <c r="N15" s="195"/>
    </row>
    <row r="16" spans="1:14">
      <c r="A16" s="608">
        <v>2023</v>
      </c>
      <c r="B16" s="615">
        <v>46654581</v>
      </c>
      <c r="C16" s="622">
        <v>723791</v>
      </c>
      <c r="D16" s="615">
        <v>3083770</v>
      </c>
      <c r="E16" s="621">
        <v>18039509</v>
      </c>
      <c r="F16" s="615"/>
      <c r="G16" s="609">
        <v>142700</v>
      </c>
      <c r="H16" s="706">
        <f t="shared" si="0"/>
        <v>150866</v>
      </c>
      <c r="I16" s="608">
        <f t="shared" si="1"/>
        <v>134534</v>
      </c>
      <c r="J16" s="195"/>
      <c r="K16" s="195"/>
      <c r="L16" s="195"/>
      <c r="M16" s="195"/>
      <c r="N16" s="195"/>
    </row>
    <row r="17" spans="1:14" s="78" customFormat="1">
      <c r="A17" s="608">
        <v>2024</v>
      </c>
      <c r="B17" s="615">
        <v>47067641</v>
      </c>
      <c r="C17" s="622">
        <v>716384</v>
      </c>
      <c r="D17" s="615">
        <v>3085483</v>
      </c>
      <c r="E17" s="621">
        <v>18200851</v>
      </c>
      <c r="F17" s="615"/>
      <c r="G17" s="609">
        <v>142071</v>
      </c>
      <c r="H17" s="706">
        <f t="shared" si="0"/>
        <v>150237</v>
      </c>
      <c r="I17" s="608">
        <f t="shared" si="1"/>
        <v>133905</v>
      </c>
      <c r="J17" s="195"/>
      <c r="K17" s="195"/>
      <c r="L17" s="195"/>
      <c r="M17" s="195"/>
      <c r="N17" s="195"/>
    </row>
    <row r="18" spans="1:14">
      <c r="A18" s="608">
        <v>2025</v>
      </c>
      <c r="B18" s="615">
        <v>47473760</v>
      </c>
      <c r="C18" s="622">
        <v>709963</v>
      </c>
      <c r="D18" s="615">
        <v>3086680</v>
      </c>
      <c r="E18" s="621">
        <v>18359753</v>
      </c>
      <c r="F18" s="615"/>
      <c r="G18" s="609">
        <v>141618</v>
      </c>
      <c r="H18" s="706">
        <f t="shared" si="0"/>
        <v>149784</v>
      </c>
      <c r="I18" s="608">
        <f t="shared" si="1"/>
        <v>133452</v>
      </c>
      <c r="J18" s="195"/>
      <c r="K18" s="195"/>
      <c r="L18" s="195"/>
      <c r="M18" s="195"/>
      <c r="N18" s="195"/>
    </row>
    <row r="19" spans="1:14">
      <c r="A19" s="607">
        <v>2026</v>
      </c>
      <c r="B19" s="617">
        <v>47873268</v>
      </c>
      <c r="C19" s="623">
        <v>705464</v>
      </c>
      <c r="D19" s="617">
        <v>3087338</v>
      </c>
      <c r="E19" s="623">
        <v>18516459</v>
      </c>
      <c r="F19" s="617"/>
      <c r="G19" s="620">
        <v>141523</v>
      </c>
      <c r="H19" s="706">
        <f t="shared" si="0"/>
        <v>149689</v>
      </c>
      <c r="I19" s="608">
        <f t="shared" si="1"/>
        <v>133357</v>
      </c>
      <c r="J19" s="195"/>
      <c r="K19" s="195"/>
      <c r="L19" s="195"/>
      <c r="M19" s="195"/>
      <c r="N19" s="195"/>
    </row>
    <row r="20" spans="1:14" s="78" customFormat="1">
      <c r="A20" s="608">
        <v>2027</v>
      </c>
      <c r="B20" s="615">
        <v>48266524</v>
      </c>
      <c r="C20" s="621">
        <v>702546</v>
      </c>
      <c r="D20" s="615">
        <v>3087434</v>
      </c>
      <c r="E20" s="621">
        <v>18671214</v>
      </c>
      <c r="F20" s="616"/>
      <c r="G20" s="609">
        <v>141721</v>
      </c>
      <c r="H20" s="706">
        <f t="shared" si="0"/>
        <v>149887</v>
      </c>
      <c r="I20" s="608">
        <f t="shared" si="1"/>
        <v>133555</v>
      </c>
      <c r="J20" s="195"/>
      <c r="K20" s="195"/>
      <c r="L20" s="195"/>
      <c r="M20" s="195"/>
      <c r="N20" s="195"/>
    </row>
    <row r="21" spans="1:14">
      <c r="A21" s="608">
        <v>2028</v>
      </c>
      <c r="B21" s="615">
        <v>48653385</v>
      </c>
      <c r="C21" s="621">
        <v>700718</v>
      </c>
      <c r="D21" s="615">
        <v>3086973</v>
      </c>
      <c r="E21" s="621">
        <v>18824007</v>
      </c>
      <c r="F21" s="616"/>
      <c r="G21" s="609">
        <v>142116</v>
      </c>
      <c r="H21" s="706">
        <f t="shared" si="0"/>
        <v>150282</v>
      </c>
      <c r="I21" s="608">
        <f t="shared" si="1"/>
        <v>133950</v>
      </c>
      <c r="J21" s="195"/>
      <c r="K21" s="195"/>
      <c r="L21" s="195"/>
      <c r="M21" s="195"/>
      <c r="N21" s="195"/>
    </row>
    <row r="22" spans="1:14">
      <c r="A22" s="608">
        <v>2029</v>
      </c>
      <c r="B22" s="615">
        <v>49033678</v>
      </c>
      <c r="C22" s="621">
        <v>699592</v>
      </c>
      <c r="D22" s="615">
        <v>3085971</v>
      </c>
      <c r="E22" s="621">
        <v>18974810</v>
      </c>
      <c r="F22" s="616"/>
      <c r="G22" s="609">
        <v>142634</v>
      </c>
      <c r="H22" s="706">
        <f t="shared" si="0"/>
        <v>150800</v>
      </c>
      <c r="I22" s="608">
        <f t="shared" si="1"/>
        <v>134468</v>
      </c>
      <c r="J22" s="195"/>
      <c r="K22" s="195"/>
      <c r="L22" s="195"/>
      <c r="M22" s="195"/>
      <c r="N22" s="195"/>
    </row>
    <row r="23" spans="1:14">
      <c r="A23" s="608">
        <v>2030</v>
      </c>
      <c r="B23" s="615">
        <v>49407265</v>
      </c>
      <c r="C23" s="621">
        <v>698907</v>
      </c>
      <c r="D23" s="615">
        <v>3084450</v>
      </c>
      <c r="E23" s="621">
        <v>19123592</v>
      </c>
      <c r="F23" s="616"/>
      <c r="G23" s="609">
        <v>143225</v>
      </c>
      <c r="H23" s="706">
        <f t="shared" si="0"/>
        <v>151391</v>
      </c>
      <c r="I23" s="608">
        <f t="shared" si="1"/>
        <v>135059</v>
      </c>
      <c r="J23" s="195"/>
      <c r="K23" s="195"/>
      <c r="L23" s="195"/>
      <c r="M23" s="195"/>
      <c r="N23" s="195"/>
    </row>
    <row r="24" spans="1:14">
      <c r="A24" s="195"/>
      <c r="B24" s="195"/>
      <c r="C24" s="195"/>
      <c r="D24" s="195"/>
      <c r="E24" s="195"/>
      <c r="F24" s="195"/>
      <c r="G24" s="195"/>
      <c r="H24" s="195"/>
      <c r="I24" s="195"/>
      <c r="J24" s="195"/>
      <c r="K24" s="195"/>
      <c r="L24" s="195"/>
      <c r="M24" s="195"/>
      <c r="N24" s="195"/>
    </row>
    <row r="25" spans="1:14">
      <c r="A25" s="195"/>
      <c r="B25" s="195"/>
      <c r="C25" s="195"/>
      <c r="D25" s="195"/>
      <c r="E25" s="195"/>
      <c r="F25" s="195"/>
      <c r="G25" s="195"/>
      <c r="H25" s="195"/>
      <c r="I25" s="195"/>
      <c r="J25" s="195"/>
      <c r="K25" s="195"/>
      <c r="L25" s="195"/>
      <c r="M25" s="195"/>
      <c r="N25" s="195"/>
    </row>
    <row r="26" spans="1:14">
      <c r="A26" s="195"/>
      <c r="B26" s="195"/>
      <c r="C26" s="195"/>
      <c r="D26" s="195"/>
      <c r="E26" s="195"/>
      <c r="F26" s="195"/>
      <c r="G26" s="195"/>
      <c r="H26" s="195"/>
      <c r="I26" s="195"/>
      <c r="J26" s="195"/>
      <c r="K26" s="195"/>
      <c r="L26" s="195"/>
      <c r="M26" s="195"/>
      <c r="N26" s="195"/>
    </row>
    <row r="27" spans="1:14">
      <c r="H27" s="195"/>
      <c r="I27" s="195"/>
      <c r="J27" s="195"/>
      <c r="K27" s="195"/>
      <c r="L27" s="195"/>
      <c r="M27" s="195"/>
      <c r="N27" s="195"/>
    </row>
    <row r="28" spans="1:14">
      <c r="H28" s="195"/>
      <c r="I28" s="195"/>
      <c r="J28" s="195"/>
      <c r="K28" s="195"/>
      <c r="L28" s="195"/>
      <c r="M28" s="195"/>
      <c r="N28" s="195"/>
    </row>
    <row r="29" spans="1:14">
      <c r="H29" s="195"/>
      <c r="I29" s="195"/>
      <c r="J29" s="195"/>
      <c r="K29" s="195"/>
      <c r="L29" s="195"/>
      <c r="M29" s="195"/>
      <c r="N29" s="195"/>
    </row>
    <row r="30" spans="1:14">
      <c r="H30" s="195"/>
      <c r="I30" s="195"/>
      <c r="J30" s="195"/>
      <c r="K30" s="195"/>
      <c r="L30" s="195"/>
      <c r="M30" s="195"/>
      <c r="N30" s="195"/>
    </row>
    <row r="31" spans="1:14">
      <c r="H31" s="195"/>
      <c r="I31" s="195"/>
      <c r="J31" s="195"/>
      <c r="K31" s="195"/>
      <c r="L31" s="195"/>
      <c r="M31" s="195"/>
      <c r="N31" s="195"/>
    </row>
    <row r="32" spans="1:14">
      <c r="H32" s="195"/>
      <c r="I32" s="195"/>
      <c r="J32" s="195"/>
      <c r="K32" s="195"/>
      <c r="L32" s="195"/>
      <c r="M32" s="195"/>
      <c r="N32" s="195"/>
    </row>
    <row r="33" spans="1:14">
      <c r="H33" s="195"/>
      <c r="I33" s="195"/>
      <c r="J33" s="195"/>
      <c r="K33" s="195"/>
      <c r="L33" s="195"/>
      <c r="M33" s="195"/>
      <c r="N33" s="195"/>
    </row>
    <row r="34" spans="1:14">
      <c r="H34" s="195"/>
      <c r="I34" s="195"/>
      <c r="J34" s="195"/>
      <c r="K34" s="195"/>
      <c r="L34" s="195"/>
      <c r="M34" s="195"/>
      <c r="N34" s="195"/>
    </row>
    <row r="35" spans="1:14">
      <c r="A35" s="195"/>
      <c r="F35" s="195"/>
      <c r="G35" s="195"/>
      <c r="H35" s="195"/>
      <c r="I35" s="195"/>
      <c r="J35" s="195"/>
      <c r="K35" s="195"/>
      <c r="L35" s="195"/>
      <c r="M35" s="195"/>
      <c r="N35" s="195"/>
    </row>
    <row r="36" spans="1:14" s="78" customFormat="1">
      <c r="A36" s="195"/>
      <c r="B36"/>
      <c r="C36"/>
      <c r="D36"/>
      <c r="E36"/>
      <c r="F36" s="195"/>
      <c r="G36" s="195"/>
      <c r="H36" s="195"/>
      <c r="I36" s="195"/>
      <c r="J36" s="195"/>
      <c r="K36" s="195"/>
      <c r="L36" s="195"/>
      <c r="M36" s="195"/>
      <c r="N36" s="195"/>
    </row>
    <row r="37" spans="1:14">
      <c r="A37" s="195"/>
      <c r="F37" s="195"/>
      <c r="G37" s="195"/>
      <c r="H37" s="195"/>
      <c r="I37" s="195"/>
      <c r="J37" s="195"/>
      <c r="K37" s="195"/>
      <c r="L37" s="195"/>
      <c r="M37" s="195"/>
      <c r="N37" s="195"/>
    </row>
    <row r="38" spans="1:14">
      <c r="A38" s="195"/>
      <c r="F38" s="195"/>
      <c r="G38" s="195"/>
      <c r="H38" s="195"/>
      <c r="I38" s="195"/>
      <c r="J38" s="195"/>
      <c r="K38" s="195"/>
      <c r="L38" s="195"/>
      <c r="M38" s="195"/>
      <c r="N38" s="195"/>
    </row>
    <row r="39" spans="1:14">
      <c r="A39" s="195"/>
      <c r="F39" s="195"/>
      <c r="G39" s="195"/>
      <c r="H39" s="195"/>
      <c r="I39" s="195"/>
      <c r="J39" s="195"/>
      <c r="K39" s="195"/>
      <c r="L39" s="195"/>
      <c r="M39" s="195"/>
      <c r="N39" s="195"/>
    </row>
    <row r="40" spans="1:14">
      <c r="A40" s="195"/>
      <c r="F40" s="195"/>
      <c r="G40" s="195"/>
      <c r="H40" s="195"/>
      <c r="I40" s="195"/>
      <c r="J40" s="195"/>
      <c r="K40" s="195"/>
      <c r="L40" s="195"/>
      <c r="M40" s="195"/>
      <c r="N40" s="195"/>
    </row>
    <row r="41" spans="1:14">
      <c r="A41" s="195"/>
      <c r="F41" s="195"/>
      <c r="G41" s="195"/>
      <c r="H41" s="195"/>
      <c r="I41" s="195"/>
      <c r="J41" s="195"/>
      <c r="K41" s="195"/>
      <c r="L41" s="195"/>
      <c r="M41" s="195"/>
      <c r="N41" s="195"/>
    </row>
    <row r="42" spans="1:14">
      <c r="A42" s="195"/>
      <c r="F42" s="195"/>
      <c r="G42" s="195"/>
      <c r="H42" s="195"/>
      <c r="I42" s="195"/>
      <c r="J42" s="195"/>
      <c r="K42" s="195"/>
      <c r="L42" s="195"/>
      <c r="M42" s="195"/>
      <c r="N42" s="195"/>
    </row>
    <row r="43" spans="1:14">
      <c r="A43" s="195"/>
      <c r="F43" s="195"/>
      <c r="G43" s="195"/>
      <c r="H43" s="195"/>
      <c r="I43" s="195"/>
      <c r="J43" s="195"/>
      <c r="K43" s="195"/>
      <c r="L43" s="195"/>
      <c r="M43" s="195"/>
      <c r="N43" s="195"/>
    </row>
    <row r="44" spans="1:14">
      <c r="A44" s="195"/>
      <c r="F44" s="195"/>
      <c r="G44" s="195"/>
      <c r="H44" s="195"/>
      <c r="I44" s="195"/>
      <c r="J44" s="195"/>
      <c r="K44" s="195"/>
      <c r="L44" s="195"/>
      <c r="M44" s="195"/>
      <c r="N44" s="195"/>
    </row>
    <row r="45" spans="1:14">
      <c r="A45" s="195"/>
      <c r="F45" s="195"/>
      <c r="G45" s="195"/>
      <c r="H45" s="195"/>
      <c r="I45" s="195"/>
      <c r="J45" s="195"/>
      <c r="K45" s="195"/>
      <c r="L45" s="195"/>
      <c r="M45" s="195"/>
      <c r="N45" s="195"/>
    </row>
    <row r="46" spans="1:14">
      <c r="A46" s="195"/>
      <c r="F46" s="195"/>
      <c r="G46" s="195"/>
      <c r="H46" s="195"/>
      <c r="I46" s="195"/>
      <c r="J46" s="195"/>
      <c r="K46" s="195"/>
      <c r="L46" s="195"/>
      <c r="M46" s="195"/>
      <c r="N46" s="195"/>
    </row>
    <row r="47" spans="1:14">
      <c r="A47" s="195"/>
      <c r="F47" s="195"/>
      <c r="G47" s="195"/>
      <c r="H47" s="195"/>
      <c r="I47" s="195"/>
      <c r="J47" s="195"/>
      <c r="K47" s="195"/>
      <c r="L47" s="195"/>
      <c r="M47" s="195"/>
      <c r="N47" s="195"/>
    </row>
    <row r="48" spans="1:14">
      <c r="A48" s="195"/>
      <c r="F48" s="195"/>
      <c r="G48" s="195"/>
      <c r="H48" s="195"/>
      <c r="I48" s="195"/>
      <c r="J48" s="195"/>
      <c r="K48" s="195"/>
      <c r="L48" s="195"/>
      <c r="M48" s="195"/>
      <c r="N48" s="195"/>
    </row>
    <row r="49" spans="1:14">
      <c r="A49" s="195"/>
      <c r="F49" s="195"/>
      <c r="G49" s="195"/>
      <c r="H49" s="195"/>
      <c r="I49" s="195"/>
      <c r="J49" s="195"/>
      <c r="K49" s="195"/>
      <c r="L49" s="195"/>
      <c r="M49" s="195"/>
      <c r="N49" s="195"/>
    </row>
    <row r="50" spans="1:14">
      <c r="A50" s="195"/>
      <c r="F50" s="195"/>
      <c r="G50" s="195"/>
      <c r="H50" s="195"/>
      <c r="I50" s="195"/>
      <c r="J50" s="195"/>
      <c r="K50" s="195"/>
      <c r="L50" s="195"/>
      <c r="M50" s="195"/>
      <c r="N50" s="195"/>
    </row>
    <row r="51" spans="1:14">
      <c r="A51" s="195"/>
      <c r="F51" s="195"/>
      <c r="G51" s="195"/>
      <c r="H51" s="195"/>
      <c r="I51" s="195"/>
      <c r="J51" s="195"/>
      <c r="K51" s="195"/>
      <c r="L51" s="195"/>
      <c r="M51" s="195"/>
      <c r="N51" s="195"/>
    </row>
    <row r="52" spans="1:14">
      <c r="A52" s="195"/>
      <c r="F52" s="195"/>
      <c r="G52" s="195"/>
      <c r="H52" s="195"/>
      <c r="I52" s="195"/>
      <c r="J52" s="195"/>
      <c r="K52" s="195"/>
      <c r="L52" s="195"/>
      <c r="M52" s="195"/>
      <c r="N52" s="195"/>
    </row>
    <row r="53" spans="1:14">
      <c r="A53" s="195"/>
      <c r="F53" s="195"/>
      <c r="G53" s="195"/>
      <c r="H53" s="195"/>
      <c r="I53" s="195"/>
      <c r="J53" s="195"/>
      <c r="K53" s="195"/>
      <c r="L53" s="195"/>
      <c r="M53" s="195"/>
      <c r="N53" s="195"/>
    </row>
    <row r="54" spans="1:14">
      <c r="A54" s="195"/>
      <c r="F54" s="195"/>
      <c r="G54" s="195"/>
      <c r="H54" s="195"/>
      <c r="I54" s="195"/>
      <c r="J54" s="195"/>
      <c r="K54" s="195"/>
      <c r="L54" s="195"/>
      <c r="M54" s="195"/>
      <c r="N54" s="195"/>
    </row>
    <row r="55" spans="1:14">
      <c r="A55" s="195"/>
      <c r="F55" s="195"/>
      <c r="G55" s="195"/>
      <c r="H55" s="195"/>
      <c r="I55" s="195"/>
      <c r="J55" s="195"/>
      <c r="K55" s="195"/>
      <c r="L55" s="195"/>
      <c r="M55" s="195"/>
      <c r="N55" s="195"/>
    </row>
    <row r="56" spans="1:14">
      <c r="A56" s="195"/>
      <c r="F56" s="195"/>
      <c r="G56" s="195"/>
      <c r="H56" s="195"/>
      <c r="I56" s="195"/>
      <c r="J56" s="195"/>
      <c r="K56" s="195"/>
      <c r="L56" s="195"/>
      <c r="M56" s="195"/>
      <c r="N56" s="195"/>
    </row>
    <row r="57" spans="1:14">
      <c r="A57" s="195"/>
      <c r="F57" s="195"/>
      <c r="G57" s="195"/>
      <c r="H57" s="195"/>
      <c r="I57" s="195"/>
      <c r="J57" s="195"/>
      <c r="K57" s="195"/>
      <c r="L57" s="195"/>
      <c r="M57" s="195"/>
      <c r="N57" s="195"/>
    </row>
    <row r="58" spans="1:14">
      <c r="A58" s="195"/>
      <c r="F58" s="195"/>
      <c r="G58" s="195"/>
      <c r="H58" s="195"/>
      <c r="I58" s="195"/>
      <c r="J58" s="195"/>
      <c r="K58" s="195"/>
      <c r="L58" s="195"/>
      <c r="M58" s="195"/>
      <c r="N58" s="195"/>
    </row>
    <row r="59" spans="1:14">
      <c r="A59" s="195"/>
      <c r="F59" s="195"/>
      <c r="G59" s="195"/>
      <c r="H59" s="195"/>
      <c r="I59" s="195"/>
      <c r="J59" s="195"/>
      <c r="K59" s="195"/>
      <c r="L59" s="195"/>
      <c r="M59" s="195"/>
      <c r="N59" s="195"/>
    </row>
    <row r="60" spans="1:14">
      <c r="A60" s="195"/>
      <c r="F60" s="195"/>
      <c r="G60" s="195"/>
      <c r="H60" s="195"/>
      <c r="I60" s="195"/>
      <c r="J60" s="195"/>
      <c r="K60" s="195"/>
      <c r="L60" s="195"/>
      <c r="M60" s="195"/>
      <c r="N60" s="195"/>
    </row>
    <row r="61" spans="1:14">
      <c r="A61" s="195"/>
      <c r="F61" s="195"/>
      <c r="G61" s="195"/>
      <c r="H61" s="195"/>
      <c r="I61" s="195"/>
      <c r="J61" s="195"/>
      <c r="K61" s="195"/>
      <c r="L61" s="195"/>
      <c r="M61" s="195"/>
      <c r="N61" s="195"/>
    </row>
    <row r="62" spans="1:14">
      <c r="A62" s="195"/>
      <c r="F62" s="195"/>
      <c r="G62" s="195"/>
      <c r="H62" s="195"/>
      <c r="I62" s="195"/>
      <c r="J62" s="195"/>
      <c r="K62" s="195"/>
      <c r="L62" s="195"/>
      <c r="M62" s="195"/>
      <c r="N62" s="195"/>
    </row>
    <row r="63" spans="1:14">
      <c r="A63" s="195"/>
      <c r="F63" s="195"/>
      <c r="G63" s="195"/>
      <c r="H63" s="195"/>
      <c r="I63" s="195"/>
      <c r="J63" s="195"/>
      <c r="K63" s="195"/>
      <c r="L63" s="195"/>
      <c r="M63" s="195"/>
      <c r="N63" s="195"/>
    </row>
    <row r="64" spans="1:14">
      <c r="A64" s="195"/>
      <c r="B64" s="599"/>
      <c r="C64" s="599"/>
      <c r="D64" s="599"/>
      <c r="E64" s="599"/>
      <c r="F64" s="195"/>
      <c r="G64" s="195"/>
      <c r="H64" s="195"/>
      <c r="I64" s="195"/>
      <c r="J64" s="195"/>
      <c r="K64" s="195"/>
      <c r="L64" s="195"/>
      <c r="M64" s="195"/>
      <c r="N64" s="195"/>
    </row>
    <row r="65" spans="1:14">
      <c r="A65" s="195"/>
      <c r="F65" s="195"/>
      <c r="G65" s="195"/>
      <c r="H65" s="195"/>
      <c r="I65" s="195"/>
      <c r="J65" s="195"/>
      <c r="K65" s="195"/>
      <c r="L65" s="195"/>
      <c r="M65" s="195"/>
      <c r="N65" s="195"/>
    </row>
    <row r="66" spans="1:14">
      <c r="A66" s="195"/>
      <c r="F66" s="195"/>
      <c r="G66" s="195"/>
      <c r="H66" s="195"/>
      <c r="I66" s="195"/>
      <c r="J66" s="195"/>
      <c r="K66" s="195"/>
      <c r="L66" s="195"/>
      <c r="M66" s="195"/>
      <c r="N66" s="195"/>
    </row>
    <row r="67" spans="1:14">
      <c r="A67" s="195"/>
      <c r="F67" s="195"/>
      <c r="G67" s="195"/>
      <c r="H67" s="195"/>
      <c r="I67" s="195"/>
      <c r="J67" s="195"/>
      <c r="K67" s="195"/>
      <c r="L67" s="195"/>
      <c r="M67" s="195"/>
      <c r="N67" s="195"/>
    </row>
    <row r="68" spans="1:14">
      <c r="A68" s="195"/>
      <c r="B68" s="195"/>
      <c r="C68" s="195"/>
      <c r="D68" s="195"/>
      <c r="E68" s="195"/>
      <c r="F68" s="195"/>
      <c r="G68" s="195"/>
      <c r="H68" s="195"/>
      <c r="I68" s="195"/>
      <c r="J68" s="195"/>
      <c r="K68" s="195"/>
      <c r="L68" s="195"/>
      <c r="M68" s="195"/>
      <c r="N68" s="195"/>
    </row>
    <row r="69" spans="1:14">
      <c r="A69" s="195"/>
      <c r="B69" s="195"/>
      <c r="C69" s="195"/>
      <c r="D69" s="195"/>
      <c r="E69" s="195"/>
      <c r="F69" s="195"/>
      <c r="G69" s="195"/>
      <c r="H69" s="195"/>
      <c r="I69" s="195"/>
      <c r="J69" s="195"/>
      <c r="K69" s="195"/>
      <c r="L69" s="195"/>
      <c r="M69" s="195"/>
      <c r="N69" s="195"/>
    </row>
    <row r="70" spans="1:14">
      <c r="A70" s="195"/>
      <c r="B70" s="195"/>
      <c r="C70" s="195"/>
      <c r="D70" s="195"/>
      <c r="E70" s="195"/>
      <c r="F70" s="195"/>
      <c r="G70" s="195"/>
      <c r="H70" s="195"/>
      <c r="I70" s="195"/>
      <c r="J70" s="195"/>
      <c r="K70" s="195"/>
      <c r="L70" s="195"/>
      <c r="M70" s="195"/>
      <c r="N70" s="195"/>
    </row>
    <row r="71" spans="1:14">
      <c r="A71" s="195"/>
      <c r="B71" s="195"/>
      <c r="C71" s="195"/>
      <c r="D71" s="195"/>
      <c r="E71" s="195"/>
      <c r="F71" s="195"/>
      <c r="G71" s="195"/>
      <c r="H71" s="195"/>
      <c r="I71" s="195"/>
      <c r="J71" s="195"/>
      <c r="K71" s="195"/>
      <c r="L71" s="195"/>
      <c r="M71" s="195"/>
      <c r="N71" s="195"/>
    </row>
    <row r="72" spans="1:14">
      <c r="A72" s="195"/>
      <c r="B72" s="195"/>
      <c r="C72" s="195"/>
      <c r="D72" s="195"/>
      <c r="E72" s="195"/>
      <c r="F72" s="195"/>
      <c r="G72" s="195"/>
      <c r="H72" s="195"/>
      <c r="I72" s="195"/>
      <c r="J72" s="195"/>
      <c r="K72" s="195"/>
      <c r="L72" s="195"/>
      <c r="M72" s="195"/>
      <c r="N72" s="195"/>
    </row>
    <row r="73" spans="1:14">
      <c r="A73" s="195"/>
      <c r="B73" s="195"/>
      <c r="C73" s="195"/>
      <c r="D73" s="195"/>
      <c r="E73" s="195"/>
      <c r="F73" s="195"/>
      <c r="G73" s="195"/>
      <c r="H73" s="195"/>
      <c r="I73" s="195"/>
      <c r="J73" s="195"/>
      <c r="K73" s="195"/>
      <c r="L73" s="195"/>
      <c r="M73" s="195"/>
      <c r="N73" s="195"/>
    </row>
    <row r="74" spans="1:14">
      <c r="A74" s="195"/>
      <c r="B74" s="195"/>
      <c r="C74" s="195"/>
      <c r="D74" s="195"/>
      <c r="E74" s="195"/>
      <c r="F74" s="195"/>
      <c r="G74" s="195"/>
      <c r="H74" s="195"/>
      <c r="I74" s="195"/>
      <c r="J74" s="195"/>
      <c r="K74" s="195"/>
      <c r="L74" s="195"/>
      <c r="M74" s="195"/>
      <c r="N74" s="195"/>
    </row>
    <row r="75" spans="1:14">
      <c r="A75" s="195"/>
      <c r="B75" s="195"/>
      <c r="C75" s="195"/>
      <c r="D75" s="195"/>
      <c r="E75" s="195"/>
      <c r="F75" s="195"/>
      <c r="G75" s="195"/>
      <c r="H75" s="195"/>
      <c r="I75" s="195"/>
      <c r="J75" s="195"/>
      <c r="K75" s="195"/>
      <c r="L75" s="195"/>
      <c r="M75" s="195"/>
      <c r="N75" s="195"/>
    </row>
    <row r="76" spans="1:14">
      <c r="A76" s="195"/>
      <c r="B76" s="195"/>
      <c r="C76" s="195"/>
      <c r="D76" s="195"/>
      <c r="E76" s="195"/>
      <c r="F76" s="195"/>
      <c r="G76" s="195"/>
      <c r="H76" s="195"/>
      <c r="I76" s="195"/>
      <c r="J76" s="195"/>
      <c r="K76" s="195"/>
      <c r="L76" s="195"/>
      <c r="M76" s="195"/>
      <c r="N76" s="195"/>
    </row>
    <row r="77" spans="1:14">
      <c r="A77" s="195"/>
      <c r="B77" s="195"/>
      <c r="C77" s="195"/>
      <c r="D77" s="195"/>
      <c r="E77" s="195"/>
      <c r="F77" s="195"/>
      <c r="G77" s="195"/>
      <c r="H77" s="195"/>
      <c r="I77" s="195"/>
      <c r="J77" s="195"/>
      <c r="K77" s="195"/>
      <c r="L77" s="195"/>
      <c r="M77" s="195"/>
      <c r="N77" s="195"/>
    </row>
    <row r="78" spans="1:14">
      <c r="A78" s="195"/>
      <c r="B78" s="195"/>
      <c r="C78" s="195"/>
      <c r="D78" s="195"/>
      <c r="E78" s="195"/>
      <c r="F78" s="195"/>
      <c r="G78" s="195"/>
      <c r="H78" s="195"/>
      <c r="I78" s="195"/>
      <c r="J78" s="195"/>
      <c r="K78" s="195"/>
      <c r="L78" s="195"/>
      <c r="M78" s="195"/>
      <c r="N78" s="195"/>
    </row>
    <row r="79" spans="1:14">
      <c r="A79" s="195"/>
      <c r="B79" s="195"/>
      <c r="C79" s="195"/>
      <c r="D79" s="195"/>
      <c r="E79" s="195"/>
      <c r="F79" s="195"/>
      <c r="G79" s="195"/>
      <c r="H79" s="195"/>
      <c r="I79" s="195"/>
      <c r="J79" s="195"/>
      <c r="K79" s="195"/>
      <c r="L79" s="195"/>
      <c r="M79" s="195"/>
      <c r="N79" s="195"/>
    </row>
    <row r="80" spans="1:14">
      <c r="A80" s="195"/>
      <c r="B80" s="195"/>
      <c r="C80" s="195"/>
      <c r="D80" s="195"/>
      <c r="E80" s="195"/>
      <c r="F80" s="195"/>
      <c r="G80" s="195"/>
      <c r="H80" s="195"/>
      <c r="I80" s="195"/>
      <c r="J80" s="195"/>
      <c r="K80" s="195"/>
      <c r="L80" s="195"/>
      <c r="M80" s="195"/>
      <c r="N80" s="195"/>
    </row>
    <row r="81" spans="1:14">
      <c r="A81" s="195"/>
      <c r="B81" s="195"/>
      <c r="C81" s="195"/>
      <c r="D81" s="195"/>
      <c r="E81" s="195"/>
      <c r="F81" s="195"/>
      <c r="G81" s="195"/>
      <c r="H81" s="195"/>
      <c r="I81" s="195"/>
      <c r="J81" s="195"/>
      <c r="K81" s="195"/>
      <c r="L81" s="195"/>
      <c r="M81" s="195"/>
      <c r="N81" s="195"/>
    </row>
    <row r="82" spans="1:14">
      <c r="A82" s="195"/>
      <c r="B82" s="195"/>
      <c r="C82" s="195"/>
      <c r="D82" s="195"/>
      <c r="E82" s="195"/>
      <c r="F82" s="195"/>
      <c r="G82" s="195"/>
      <c r="H82" s="195"/>
      <c r="I82" s="195"/>
      <c r="J82" s="195"/>
      <c r="K82" s="195"/>
      <c r="L82" s="195"/>
      <c r="M82" s="195"/>
      <c r="N82" s="195"/>
    </row>
    <row r="83" spans="1:14">
      <c r="A83" s="195"/>
      <c r="B83" s="195"/>
      <c r="C83" s="195"/>
      <c r="D83" s="195"/>
      <c r="E83" s="195"/>
      <c r="F83" s="195"/>
      <c r="G83" s="195"/>
      <c r="H83" s="195"/>
      <c r="I83" s="195"/>
      <c r="J83" s="195"/>
      <c r="K83" s="195"/>
      <c r="L83" s="195"/>
      <c r="M83" s="195"/>
      <c r="N83" s="195"/>
    </row>
    <row r="84" spans="1:14">
      <c r="A84" s="195"/>
      <c r="B84" s="195"/>
      <c r="C84" s="195"/>
      <c r="D84" s="195"/>
      <c r="E84" s="195"/>
      <c r="F84" s="195"/>
      <c r="G84" s="195"/>
      <c r="H84" s="195"/>
      <c r="I84" s="195"/>
      <c r="J84" s="195"/>
      <c r="K84" s="195"/>
      <c r="L84" s="195"/>
      <c r="M84" s="195"/>
      <c r="N84" s="195"/>
    </row>
    <row r="85" spans="1:14">
      <c r="A85" s="195"/>
      <c r="B85" s="195"/>
      <c r="C85" s="195"/>
      <c r="D85" s="195"/>
      <c r="E85" s="195"/>
      <c r="F85" s="195"/>
      <c r="G85" s="195"/>
      <c r="H85" s="195"/>
      <c r="I85" s="195"/>
      <c r="J85" s="195"/>
      <c r="K85" s="195"/>
      <c r="L85" s="195"/>
      <c r="M85" s="195"/>
      <c r="N85" s="195"/>
    </row>
    <row r="86" spans="1:14">
      <c r="A86" s="195"/>
      <c r="B86" s="195"/>
      <c r="C86" s="195"/>
      <c r="D86" s="195"/>
      <c r="E86" s="195"/>
      <c r="F86" s="195"/>
      <c r="G86" s="195"/>
      <c r="H86" s="195"/>
      <c r="I86" s="195"/>
      <c r="J86" s="195"/>
      <c r="K86" s="195"/>
      <c r="L86" s="195"/>
      <c r="M86" s="195"/>
      <c r="N86" s="195"/>
    </row>
    <row r="87" spans="1:14">
      <c r="A87" s="195"/>
      <c r="B87" s="195"/>
      <c r="C87" s="195"/>
      <c r="D87" s="195"/>
      <c r="E87" s="195"/>
      <c r="F87" s="195"/>
      <c r="G87" s="195"/>
      <c r="H87" s="195"/>
      <c r="I87" s="195"/>
      <c r="J87" s="195"/>
      <c r="K87" s="195"/>
      <c r="L87" s="195"/>
      <c r="M87" s="195"/>
      <c r="N87" s="195"/>
    </row>
    <row r="88" spans="1:14">
      <c r="A88" s="195"/>
      <c r="B88" s="195"/>
      <c r="C88" s="195"/>
      <c r="D88" s="195"/>
      <c r="E88" s="195"/>
      <c r="F88" s="195"/>
      <c r="G88" s="195"/>
      <c r="H88" s="195"/>
      <c r="I88" s="195"/>
      <c r="J88" s="195"/>
      <c r="K88" s="195"/>
      <c r="L88" s="195"/>
      <c r="M88" s="195"/>
      <c r="N88" s="195"/>
    </row>
    <row r="89" spans="1:14">
      <c r="A89" s="195"/>
      <c r="B89" s="195"/>
      <c r="C89" s="195"/>
      <c r="D89" s="195"/>
      <c r="E89" s="195"/>
      <c r="F89" s="195"/>
      <c r="G89" s="195"/>
      <c r="H89" s="195"/>
      <c r="I89" s="195"/>
      <c r="J89" s="195"/>
      <c r="K89" s="195"/>
      <c r="L89" s="195"/>
      <c r="M89" s="195"/>
      <c r="N89" s="195"/>
    </row>
    <row r="90" spans="1:14">
      <c r="A90" s="195"/>
      <c r="B90" s="195"/>
      <c r="C90" s="195"/>
      <c r="D90" s="195"/>
      <c r="E90" s="195"/>
      <c r="F90" s="195"/>
      <c r="G90" s="195"/>
      <c r="H90" s="195"/>
      <c r="I90" s="195"/>
      <c r="J90" s="195"/>
      <c r="K90" s="195"/>
      <c r="L90" s="195"/>
      <c r="M90" s="195"/>
      <c r="N90" s="195"/>
    </row>
    <row r="91" spans="1:14">
      <c r="A91" s="195"/>
      <c r="B91" s="195"/>
      <c r="C91" s="195"/>
      <c r="D91" s="195"/>
      <c r="E91" s="195"/>
      <c r="F91" s="195"/>
      <c r="G91" s="195"/>
      <c r="H91" s="195"/>
      <c r="I91" s="195"/>
      <c r="J91" s="195"/>
      <c r="K91" s="195"/>
      <c r="L91" s="195"/>
      <c r="M91" s="195"/>
      <c r="N91" s="195"/>
    </row>
    <row r="92" spans="1:14">
      <c r="A92" s="195"/>
      <c r="B92" s="195"/>
      <c r="C92" s="195"/>
      <c r="D92" s="195"/>
      <c r="E92" s="195"/>
      <c r="F92" s="195"/>
      <c r="G92" s="195"/>
      <c r="H92" s="195"/>
      <c r="I92" s="195"/>
      <c r="J92" s="195"/>
      <c r="K92" s="195"/>
      <c r="L92" s="195"/>
      <c r="M92" s="195"/>
      <c r="N92" s="195"/>
    </row>
    <row r="93" spans="1:14">
      <c r="A93" s="195"/>
      <c r="B93" s="195"/>
      <c r="C93" s="195"/>
      <c r="D93" s="195"/>
      <c r="E93" s="195"/>
      <c r="F93" s="195"/>
      <c r="G93" s="195"/>
      <c r="H93" s="195"/>
      <c r="I93" s="195"/>
      <c r="J93" s="195"/>
      <c r="K93" s="195"/>
      <c r="L93" s="195"/>
      <c r="M93" s="195"/>
      <c r="N93" s="195"/>
    </row>
    <row r="94" spans="1:14">
      <c r="A94" s="195"/>
      <c r="B94" s="195"/>
      <c r="C94" s="195"/>
      <c r="D94" s="195"/>
      <c r="E94" s="195"/>
      <c r="F94" s="195"/>
      <c r="G94" s="195"/>
      <c r="H94" s="195"/>
      <c r="I94" s="195"/>
      <c r="J94" s="195"/>
      <c r="K94" s="195"/>
      <c r="L94" s="195"/>
      <c r="M94" s="195"/>
      <c r="N94" s="195"/>
    </row>
    <row r="95" spans="1:14">
      <c r="A95" s="195"/>
      <c r="B95" s="195"/>
      <c r="C95" s="195"/>
      <c r="D95" s="195"/>
      <c r="E95" s="195"/>
      <c r="F95" s="195"/>
      <c r="G95" s="195"/>
      <c r="H95" s="195"/>
      <c r="I95" s="195"/>
      <c r="J95" s="195"/>
      <c r="K95" s="195"/>
      <c r="L95" s="195"/>
      <c r="M95" s="195"/>
      <c r="N95" s="195"/>
    </row>
    <row r="96" spans="1:14">
      <c r="A96" s="195"/>
      <c r="B96" s="195"/>
      <c r="C96" s="195"/>
      <c r="D96" s="195"/>
      <c r="E96" s="195"/>
      <c r="F96" s="195"/>
      <c r="G96" s="195"/>
      <c r="H96" s="195"/>
      <c r="I96" s="195"/>
      <c r="J96" s="195"/>
      <c r="K96" s="195"/>
      <c r="L96" s="195"/>
      <c r="M96" s="195"/>
      <c r="N96" s="195"/>
    </row>
    <row r="97" spans="1:14">
      <c r="A97" s="195"/>
      <c r="B97" s="195"/>
      <c r="C97" s="195"/>
      <c r="D97" s="195"/>
      <c r="E97" s="195"/>
      <c r="F97" s="195"/>
      <c r="G97" s="195"/>
      <c r="H97" s="195"/>
      <c r="I97" s="195"/>
      <c r="J97" s="195"/>
      <c r="K97" s="195"/>
      <c r="L97" s="195"/>
      <c r="M97" s="195"/>
      <c r="N97" s="195"/>
    </row>
    <row r="98" spans="1:14">
      <c r="A98" s="195"/>
      <c r="B98" s="195"/>
      <c r="C98" s="195"/>
      <c r="D98" s="195"/>
      <c r="E98" s="195"/>
      <c r="F98" s="195"/>
      <c r="G98" s="195"/>
      <c r="H98" s="195"/>
      <c r="I98" s="195"/>
      <c r="J98" s="195"/>
      <c r="K98" s="195"/>
      <c r="L98" s="195"/>
      <c r="M98" s="195"/>
      <c r="N98" s="195"/>
    </row>
    <row r="99" spans="1:14">
      <c r="A99" s="195"/>
      <c r="B99" s="195"/>
      <c r="C99" s="195"/>
      <c r="D99" s="195"/>
      <c r="E99" s="195"/>
      <c r="F99" s="195"/>
      <c r="G99" s="195"/>
      <c r="H99" s="195"/>
      <c r="I99" s="195"/>
      <c r="J99" s="195"/>
      <c r="K99" s="195"/>
      <c r="L99" s="195"/>
      <c r="M99" s="195"/>
      <c r="N99" s="195"/>
    </row>
    <row r="100" spans="1:14">
      <c r="A100" s="195"/>
      <c r="B100" s="195"/>
      <c r="C100" s="195"/>
      <c r="D100" s="195"/>
      <c r="E100" s="195"/>
      <c r="F100" s="195"/>
      <c r="G100" s="195"/>
      <c r="H100" s="195"/>
      <c r="I100" s="195"/>
      <c r="J100" s="195"/>
      <c r="K100" s="195"/>
      <c r="L100" s="195"/>
      <c r="M100" s="195"/>
      <c r="N100" s="195"/>
    </row>
    <row r="101" spans="1:14">
      <c r="A101" s="195"/>
      <c r="B101" s="195"/>
      <c r="C101" s="195"/>
      <c r="D101" s="195"/>
      <c r="E101" s="195"/>
      <c r="F101" s="195"/>
      <c r="G101" s="195"/>
      <c r="H101" s="195"/>
      <c r="I101" s="195"/>
      <c r="J101" s="195"/>
      <c r="K101" s="195"/>
      <c r="L101" s="195"/>
      <c r="M101" s="195"/>
      <c r="N101" s="195"/>
    </row>
    <row r="102" spans="1:14">
      <c r="A102" s="195"/>
      <c r="B102" s="195"/>
      <c r="C102" s="195"/>
      <c r="D102" s="195"/>
      <c r="E102" s="195"/>
      <c r="F102" s="195"/>
      <c r="G102" s="195"/>
      <c r="H102" s="195"/>
      <c r="I102" s="195"/>
      <c r="J102" s="195"/>
      <c r="K102" s="195"/>
      <c r="L102" s="195"/>
      <c r="M102" s="195"/>
      <c r="N102" s="195"/>
    </row>
    <row r="103" spans="1:14">
      <c r="A103" s="195"/>
      <c r="B103" s="195"/>
      <c r="C103" s="195"/>
      <c r="D103" s="195"/>
      <c r="E103" s="195"/>
      <c r="F103" s="195"/>
      <c r="G103" s="195"/>
      <c r="H103" s="195"/>
      <c r="I103" s="195"/>
      <c r="J103" s="195"/>
      <c r="K103" s="195"/>
      <c r="L103" s="195"/>
      <c r="M103" s="195"/>
      <c r="N103" s="195"/>
    </row>
    <row r="104" spans="1:14">
      <c r="A104" s="195"/>
      <c r="B104" s="195"/>
      <c r="C104" s="195"/>
      <c r="D104" s="195"/>
      <c r="E104" s="195"/>
      <c r="F104" s="195"/>
      <c r="G104" s="195"/>
      <c r="H104" s="195"/>
      <c r="I104" s="195"/>
      <c r="J104" s="195"/>
      <c r="K104" s="195"/>
      <c r="L104" s="195"/>
      <c r="M104" s="195"/>
      <c r="N104" s="195"/>
    </row>
    <row r="105" spans="1:14">
      <c r="A105" s="195"/>
      <c r="B105" s="195"/>
      <c r="C105" s="195"/>
      <c r="D105" s="195"/>
      <c r="E105" s="195"/>
      <c r="F105" s="195"/>
      <c r="G105" s="195"/>
      <c r="H105" s="195"/>
      <c r="I105" s="195"/>
      <c r="J105" s="195"/>
      <c r="K105" s="195"/>
      <c r="L105" s="195"/>
      <c r="M105" s="195"/>
      <c r="N105" s="195"/>
    </row>
    <row r="106" spans="1:14">
      <c r="A106" s="195"/>
      <c r="B106" s="195"/>
      <c r="C106" s="195"/>
      <c r="D106" s="195"/>
      <c r="E106" s="195"/>
      <c r="F106" s="195"/>
      <c r="G106" s="195"/>
      <c r="H106" s="195"/>
      <c r="I106" s="195"/>
      <c r="J106" s="195"/>
      <c r="K106" s="195"/>
      <c r="L106" s="195"/>
      <c r="M106" s="195"/>
      <c r="N106" s="195"/>
    </row>
    <row r="107" spans="1:14">
      <c r="A107" s="195"/>
      <c r="B107" s="195"/>
      <c r="C107" s="195"/>
      <c r="D107" s="195"/>
      <c r="E107" s="195"/>
      <c r="F107" s="195"/>
      <c r="G107" s="195"/>
      <c r="H107" s="195"/>
      <c r="I107" s="195"/>
      <c r="J107" s="195"/>
      <c r="K107" s="195"/>
      <c r="L107" s="195"/>
      <c r="M107" s="195"/>
      <c r="N107" s="195"/>
    </row>
    <row r="108" spans="1:14">
      <c r="A108" s="195"/>
      <c r="B108" s="195"/>
      <c r="C108" s="195"/>
      <c r="D108" s="195"/>
      <c r="E108" s="195"/>
      <c r="F108" s="195"/>
      <c r="G108" s="195"/>
      <c r="H108" s="195"/>
      <c r="I108" s="195"/>
      <c r="J108" s="195"/>
      <c r="K108" s="195"/>
      <c r="L108" s="195"/>
      <c r="M108" s="195"/>
      <c r="N108" s="195"/>
    </row>
    <row r="109" spans="1:14">
      <c r="A109" s="195"/>
      <c r="B109" s="195"/>
      <c r="C109" s="195"/>
      <c r="D109" s="195"/>
      <c r="E109" s="195"/>
      <c r="F109" s="195"/>
      <c r="G109" s="195"/>
      <c r="H109" s="195"/>
      <c r="I109" s="195"/>
      <c r="J109" s="195"/>
      <c r="K109" s="195"/>
      <c r="L109" s="195"/>
      <c r="M109" s="195"/>
      <c r="N109" s="195"/>
    </row>
    <row r="110" spans="1:14">
      <c r="A110" s="195"/>
      <c r="B110" s="195"/>
      <c r="C110" s="195"/>
      <c r="D110" s="195"/>
      <c r="E110" s="195"/>
      <c r="F110" s="195"/>
      <c r="G110" s="195"/>
      <c r="H110" s="195"/>
      <c r="I110" s="195"/>
      <c r="J110" s="195"/>
      <c r="K110" s="195"/>
      <c r="L110" s="195"/>
      <c r="M110" s="195"/>
      <c r="N110" s="195"/>
    </row>
    <row r="111" spans="1:14">
      <c r="A111" s="195"/>
      <c r="B111" s="195"/>
      <c r="C111" s="195"/>
      <c r="D111" s="195"/>
      <c r="E111" s="195"/>
      <c r="F111" s="195"/>
      <c r="G111" s="195"/>
      <c r="H111" s="195"/>
      <c r="I111" s="195"/>
      <c r="J111" s="195"/>
      <c r="K111" s="195"/>
      <c r="L111" s="195"/>
      <c r="M111" s="195"/>
      <c r="N111" s="195"/>
    </row>
    <row r="112" spans="1:14">
      <c r="A112" s="195"/>
      <c r="B112" s="195"/>
      <c r="C112" s="195"/>
      <c r="D112" s="195"/>
      <c r="E112" s="195"/>
      <c r="F112" s="195"/>
      <c r="G112" s="195"/>
      <c r="H112" s="195"/>
      <c r="I112" s="195"/>
      <c r="J112" s="195"/>
      <c r="K112" s="195"/>
      <c r="L112" s="195"/>
      <c r="M112" s="195"/>
      <c r="N112" s="195"/>
    </row>
    <row r="113" spans="1:14">
      <c r="A113" s="195"/>
      <c r="B113" s="195"/>
      <c r="C113" s="195"/>
      <c r="D113" s="195"/>
      <c r="E113" s="195"/>
      <c r="F113" s="195"/>
      <c r="G113" s="195"/>
      <c r="H113" s="195"/>
      <c r="I113" s="195"/>
      <c r="J113" s="195"/>
      <c r="K113" s="195"/>
      <c r="L113" s="195"/>
      <c r="M113" s="195"/>
      <c r="N113" s="195"/>
    </row>
    <row r="114" spans="1:14">
      <c r="A114" s="195"/>
      <c r="B114" s="195"/>
      <c r="C114" s="195"/>
      <c r="D114" s="195"/>
      <c r="E114" s="195"/>
      <c r="F114" s="195"/>
      <c r="G114" s="195"/>
      <c r="H114" s="195"/>
      <c r="I114" s="195"/>
      <c r="J114" s="195"/>
      <c r="K114" s="195"/>
      <c r="L114" s="195"/>
      <c r="M114" s="195"/>
      <c r="N114" s="195"/>
    </row>
    <row r="115" spans="1:14">
      <c r="A115" s="195"/>
      <c r="B115" s="195"/>
      <c r="C115" s="195"/>
      <c r="D115" s="195"/>
      <c r="E115" s="195"/>
      <c r="F115" s="195"/>
      <c r="G115" s="195"/>
      <c r="H115" s="195"/>
      <c r="I115" s="195"/>
      <c r="J115" s="195"/>
      <c r="K115" s="195"/>
      <c r="L115" s="195"/>
      <c r="M115" s="195"/>
      <c r="N115" s="195"/>
    </row>
    <row r="116" spans="1:14">
      <c r="A116" s="195"/>
      <c r="B116" s="195"/>
      <c r="C116" s="195"/>
      <c r="D116" s="195"/>
      <c r="E116" s="195"/>
      <c r="F116" s="195"/>
      <c r="G116" s="195"/>
      <c r="H116" s="195"/>
      <c r="I116" s="195"/>
      <c r="J116" s="195"/>
      <c r="K116" s="195"/>
      <c r="L116" s="195"/>
      <c r="M116" s="195"/>
      <c r="N116" s="195"/>
    </row>
    <row r="117" spans="1:14">
      <c r="A117" s="195"/>
      <c r="B117" s="195"/>
      <c r="C117" s="195"/>
      <c r="D117" s="195"/>
      <c r="E117" s="195"/>
      <c r="F117" s="195"/>
      <c r="G117" s="195"/>
      <c r="H117" s="195"/>
      <c r="I117" s="195"/>
      <c r="J117" s="195"/>
      <c r="K117" s="195"/>
      <c r="L117" s="195"/>
      <c r="M117" s="195"/>
      <c r="N117" s="195"/>
    </row>
    <row r="118" spans="1:14">
      <c r="A118" s="195"/>
      <c r="B118" s="195"/>
      <c r="C118" s="195"/>
      <c r="D118" s="195"/>
      <c r="E118" s="195"/>
      <c r="F118" s="195"/>
      <c r="G118" s="195"/>
      <c r="H118" s="195"/>
      <c r="I118" s="195"/>
      <c r="J118" s="195"/>
      <c r="K118" s="195"/>
      <c r="L118" s="195"/>
      <c r="M118" s="195"/>
      <c r="N118" s="195"/>
    </row>
    <row r="119" spans="1:14">
      <c r="A119" s="195"/>
      <c r="B119" s="195"/>
      <c r="C119" s="195"/>
      <c r="D119" s="195"/>
      <c r="E119" s="195"/>
      <c r="F119" s="195"/>
      <c r="G119" s="195"/>
      <c r="H119" s="195"/>
      <c r="I119" s="195"/>
      <c r="J119" s="195"/>
      <c r="K119" s="195"/>
      <c r="L119" s="195"/>
      <c r="M119" s="195"/>
      <c r="N119" s="195"/>
    </row>
    <row r="120" spans="1:14">
      <c r="A120" s="195"/>
      <c r="B120" s="195"/>
      <c r="C120" s="195"/>
      <c r="D120" s="195"/>
      <c r="E120" s="195"/>
      <c r="F120" s="195"/>
      <c r="G120" s="195"/>
      <c r="H120" s="195"/>
      <c r="I120" s="195"/>
      <c r="J120" s="195"/>
      <c r="K120" s="195"/>
      <c r="L120" s="195"/>
      <c r="M120" s="195"/>
      <c r="N120" s="195"/>
    </row>
    <row r="121" spans="1:14">
      <c r="A121" s="195"/>
      <c r="B121" s="195"/>
      <c r="C121" s="195"/>
      <c r="D121" s="195"/>
      <c r="E121" s="195"/>
      <c r="F121" s="195"/>
      <c r="G121" s="195"/>
      <c r="H121" s="195"/>
      <c r="I121" s="195"/>
      <c r="J121" s="195"/>
      <c r="K121" s="195"/>
      <c r="L121" s="195"/>
      <c r="M121" s="195"/>
      <c r="N121" s="195"/>
    </row>
    <row r="122" spans="1:14">
      <c r="A122" s="195"/>
      <c r="B122" s="195"/>
      <c r="C122" s="195"/>
      <c r="D122" s="195"/>
      <c r="E122" s="195"/>
      <c r="F122" s="195"/>
      <c r="G122" s="195"/>
      <c r="H122" s="195"/>
      <c r="I122" s="195"/>
      <c r="J122" s="195"/>
      <c r="K122" s="195"/>
      <c r="L122" s="195"/>
      <c r="M122" s="195"/>
      <c r="N122" s="195"/>
    </row>
    <row r="123" spans="1:14">
      <c r="A123" s="195"/>
      <c r="B123" s="195"/>
      <c r="C123" s="195"/>
      <c r="D123" s="195"/>
      <c r="E123" s="195"/>
      <c r="F123" s="195"/>
      <c r="G123" s="195"/>
      <c r="H123" s="195"/>
      <c r="I123" s="195"/>
      <c r="J123" s="195"/>
      <c r="K123" s="195"/>
      <c r="L123" s="195"/>
      <c r="M123" s="195"/>
      <c r="N123" s="195"/>
    </row>
    <row r="124" spans="1:14">
      <c r="A124" s="195"/>
      <c r="B124" s="195"/>
      <c r="C124" s="195"/>
      <c r="D124" s="195"/>
      <c r="E124" s="195"/>
      <c r="F124" s="195"/>
      <c r="G124" s="195"/>
      <c r="H124" s="195"/>
      <c r="I124" s="195"/>
      <c r="J124" s="195"/>
      <c r="K124" s="195"/>
      <c r="L124" s="195"/>
      <c r="M124" s="195"/>
      <c r="N124" s="195"/>
    </row>
    <row r="125" spans="1:14">
      <c r="A125" s="195"/>
      <c r="B125" s="195"/>
      <c r="C125" s="195"/>
      <c r="D125" s="195"/>
      <c r="E125" s="195"/>
      <c r="F125" s="195"/>
      <c r="G125" s="195"/>
      <c r="H125" s="195"/>
      <c r="I125" s="195"/>
      <c r="J125" s="195"/>
      <c r="K125" s="195"/>
      <c r="L125" s="195"/>
      <c r="M125" s="195"/>
      <c r="N125" s="195"/>
    </row>
    <row r="126" spans="1:14">
      <c r="A126" s="195"/>
      <c r="B126" s="195"/>
      <c r="C126" s="195"/>
      <c r="D126" s="195"/>
      <c r="E126" s="195"/>
      <c r="F126" s="195"/>
      <c r="G126" s="195"/>
      <c r="H126" s="195"/>
      <c r="I126" s="195"/>
      <c r="J126" s="195"/>
      <c r="K126" s="195"/>
      <c r="L126" s="195"/>
      <c r="M126" s="195"/>
      <c r="N126" s="195"/>
    </row>
    <row r="127" spans="1:14">
      <c r="A127" s="195"/>
      <c r="B127" s="195"/>
      <c r="C127" s="195"/>
      <c r="D127" s="195"/>
      <c r="E127" s="195"/>
      <c r="F127" s="195"/>
      <c r="G127" s="195"/>
      <c r="H127" s="195"/>
      <c r="I127" s="195"/>
      <c r="J127" s="195"/>
      <c r="K127" s="195"/>
      <c r="L127" s="195"/>
      <c r="M127" s="195"/>
      <c r="N127" s="195"/>
    </row>
    <row r="128" spans="1:14">
      <c r="A128" s="195"/>
      <c r="B128" s="195"/>
      <c r="C128" s="195"/>
      <c r="D128" s="195"/>
      <c r="E128" s="195"/>
      <c r="F128" s="195"/>
      <c r="G128" s="195"/>
      <c r="H128" s="195"/>
      <c r="I128" s="195"/>
      <c r="J128" s="195"/>
      <c r="K128" s="195"/>
      <c r="L128" s="195"/>
      <c r="M128" s="195"/>
      <c r="N128" s="195"/>
    </row>
    <row r="129" spans="1:14">
      <c r="A129" s="195"/>
      <c r="B129" s="195"/>
      <c r="C129" s="195"/>
      <c r="D129" s="195"/>
      <c r="E129" s="195"/>
      <c r="F129" s="195"/>
      <c r="G129" s="195"/>
      <c r="H129" s="195"/>
      <c r="I129" s="195"/>
      <c r="J129" s="195"/>
      <c r="K129" s="195"/>
      <c r="L129" s="195"/>
      <c r="M129" s="195"/>
      <c r="N129" s="195"/>
    </row>
    <row r="130" spans="1:14">
      <c r="A130" s="195"/>
      <c r="B130" s="195"/>
      <c r="C130" s="195"/>
      <c r="D130" s="195"/>
      <c r="E130" s="195"/>
      <c r="F130" s="195"/>
      <c r="G130" s="195"/>
      <c r="H130" s="195"/>
      <c r="I130" s="195"/>
      <c r="J130" s="195"/>
      <c r="K130" s="195"/>
      <c r="L130" s="195"/>
      <c r="M130" s="195"/>
      <c r="N130" s="195"/>
    </row>
    <row r="131" spans="1:14">
      <c r="A131" s="195"/>
      <c r="B131" s="195"/>
      <c r="C131" s="195"/>
      <c r="D131" s="195"/>
      <c r="E131" s="195"/>
      <c r="F131" s="195"/>
      <c r="G131" s="195"/>
      <c r="H131" s="195"/>
      <c r="I131" s="195"/>
      <c r="J131" s="195"/>
      <c r="K131" s="195"/>
      <c r="L131" s="195"/>
      <c r="M131" s="195"/>
      <c r="N131" s="195"/>
    </row>
    <row r="132" spans="1:14">
      <c r="A132" s="195"/>
      <c r="B132" s="195"/>
      <c r="C132" s="195"/>
      <c r="D132" s="195"/>
      <c r="E132" s="195"/>
      <c r="F132" s="195"/>
      <c r="G132" s="195"/>
      <c r="H132" s="195"/>
      <c r="I132" s="195"/>
      <c r="J132" s="195"/>
      <c r="K132" s="195"/>
      <c r="L132" s="195"/>
      <c r="M132" s="195"/>
      <c r="N132" s="195"/>
    </row>
    <row r="133" spans="1:14">
      <c r="A133" s="195"/>
      <c r="B133" s="195"/>
      <c r="C133" s="195"/>
      <c r="D133" s="195"/>
      <c r="E133" s="195"/>
      <c r="F133" s="195"/>
      <c r="G133" s="195"/>
      <c r="H133" s="195"/>
      <c r="I133" s="195"/>
      <c r="J133" s="195"/>
      <c r="K133" s="195"/>
      <c r="L133" s="195"/>
      <c r="M133" s="195"/>
      <c r="N133" s="195"/>
    </row>
    <row r="134" spans="1:14">
      <c r="A134" s="195"/>
      <c r="B134" s="195"/>
      <c r="C134" s="195"/>
      <c r="D134" s="195"/>
      <c r="E134" s="195"/>
      <c r="F134" s="195"/>
      <c r="G134" s="195"/>
      <c r="H134" s="195"/>
      <c r="I134" s="195"/>
      <c r="J134" s="195"/>
      <c r="K134" s="195"/>
      <c r="L134" s="195"/>
      <c r="M134" s="195"/>
      <c r="N134" s="195"/>
    </row>
    <row r="135" spans="1:14">
      <c r="A135" s="195"/>
      <c r="B135" s="195"/>
      <c r="C135" s="195"/>
      <c r="D135" s="195"/>
      <c r="E135" s="195"/>
      <c r="F135" s="195"/>
      <c r="G135" s="195"/>
      <c r="H135" s="195"/>
      <c r="I135" s="195"/>
      <c r="J135" s="195"/>
      <c r="K135" s="195"/>
      <c r="L135" s="195"/>
      <c r="M135" s="195"/>
      <c r="N135" s="195"/>
    </row>
    <row r="136" spans="1:14">
      <c r="A136" s="195"/>
      <c r="B136" s="195"/>
      <c r="C136" s="195"/>
      <c r="D136" s="195"/>
      <c r="E136" s="195"/>
      <c r="F136" s="195"/>
      <c r="G136" s="195"/>
      <c r="H136" s="195"/>
      <c r="I136" s="195"/>
      <c r="J136" s="195"/>
      <c r="K136" s="195"/>
      <c r="L136" s="195"/>
      <c r="M136" s="195"/>
      <c r="N136" s="195"/>
    </row>
    <row r="137" spans="1:14">
      <c r="A137" s="195"/>
      <c r="B137" s="195"/>
      <c r="C137" s="195"/>
      <c r="D137" s="195"/>
      <c r="E137" s="195"/>
      <c r="F137" s="195"/>
      <c r="G137" s="195"/>
      <c r="H137" s="195"/>
      <c r="I137" s="195"/>
      <c r="J137" s="195"/>
      <c r="K137" s="195"/>
      <c r="L137" s="195"/>
      <c r="M137" s="195"/>
      <c r="N137" s="195"/>
    </row>
    <row r="138" spans="1:14">
      <c r="A138" s="195"/>
      <c r="B138" s="195"/>
      <c r="C138" s="195"/>
      <c r="D138" s="195"/>
      <c r="E138" s="195"/>
      <c r="F138" s="195"/>
      <c r="G138" s="195"/>
      <c r="H138" s="195"/>
      <c r="I138" s="195"/>
      <c r="J138" s="195"/>
      <c r="K138" s="195"/>
      <c r="L138" s="195"/>
      <c r="M138" s="195"/>
      <c r="N138" s="195"/>
    </row>
    <row r="139" spans="1:14">
      <c r="A139" s="195"/>
      <c r="B139" s="195"/>
      <c r="C139" s="195"/>
      <c r="D139" s="195"/>
      <c r="E139" s="195"/>
      <c r="F139" s="195"/>
      <c r="G139" s="195"/>
      <c r="H139" s="195"/>
      <c r="I139" s="195"/>
      <c r="J139" s="195"/>
      <c r="K139" s="195"/>
      <c r="L139" s="195"/>
      <c r="M139" s="195"/>
      <c r="N139" s="195"/>
    </row>
    <row r="140" spans="1:14">
      <c r="A140" s="195"/>
      <c r="B140" s="195"/>
      <c r="C140" s="195"/>
      <c r="D140" s="195"/>
      <c r="E140" s="195"/>
      <c r="F140" s="195"/>
      <c r="G140" s="195"/>
      <c r="H140" s="195"/>
      <c r="I140" s="195"/>
      <c r="J140" s="195"/>
      <c r="K140" s="195"/>
      <c r="L140" s="195"/>
      <c r="M140" s="195"/>
      <c r="N140" s="195"/>
    </row>
    <row r="141" spans="1:14">
      <c r="A141" s="195"/>
      <c r="B141" s="195"/>
      <c r="C141" s="195"/>
      <c r="D141" s="195"/>
      <c r="E141" s="195"/>
      <c r="F141" s="195"/>
      <c r="G141" s="195"/>
      <c r="H141" s="195"/>
      <c r="I141" s="195"/>
      <c r="J141" s="195"/>
      <c r="K141" s="195"/>
      <c r="L141" s="195"/>
      <c r="M141" s="195"/>
      <c r="N141" s="195"/>
    </row>
    <row r="142" spans="1:14">
      <c r="A142" s="195"/>
      <c r="B142" s="195"/>
      <c r="C142" s="195"/>
      <c r="D142" s="195"/>
      <c r="E142" s="195"/>
      <c r="F142" s="195"/>
      <c r="G142" s="195"/>
      <c r="H142" s="195"/>
      <c r="I142" s="195"/>
      <c r="J142" s="195"/>
      <c r="K142" s="195"/>
      <c r="L142" s="195"/>
      <c r="M142" s="195"/>
      <c r="N142" s="195"/>
    </row>
    <row r="143" spans="1:14">
      <c r="A143" s="195"/>
      <c r="B143" s="195"/>
      <c r="C143" s="195"/>
      <c r="D143" s="195"/>
      <c r="E143" s="195"/>
      <c r="F143" s="195"/>
      <c r="G143" s="195"/>
      <c r="H143" s="195"/>
      <c r="I143" s="195"/>
      <c r="J143" s="195"/>
      <c r="K143" s="195"/>
      <c r="L143" s="195"/>
      <c r="M143" s="195"/>
      <c r="N143" s="195"/>
    </row>
    <row r="144" spans="1:14">
      <c r="A144" s="195"/>
      <c r="B144" s="195"/>
      <c r="C144" s="195"/>
      <c r="D144" s="195"/>
      <c r="E144" s="195"/>
      <c r="F144" s="195"/>
      <c r="G144" s="195"/>
      <c r="H144" s="195"/>
      <c r="I144" s="195"/>
      <c r="J144" s="195"/>
      <c r="K144" s="195"/>
      <c r="L144" s="195"/>
      <c r="M144" s="195"/>
      <c r="N144" s="195"/>
    </row>
    <row r="145" spans="1:14">
      <c r="A145" s="195"/>
      <c r="B145" s="195"/>
      <c r="C145" s="195"/>
      <c r="D145" s="195"/>
      <c r="E145" s="195"/>
      <c r="F145" s="195"/>
      <c r="G145" s="195"/>
      <c r="H145" s="195"/>
      <c r="I145" s="195"/>
      <c r="J145" s="195"/>
      <c r="K145" s="195"/>
      <c r="L145" s="195"/>
      <c r="M145" s="195"/>
      <c r="N145" s="195"/>
    </row>
    <row r="146" spans="1:14">
      <c r="A146" s="195"/>
      <c r="B146" s="195"/>
      <c r="C146" s="195"/>
      <c r="D146" s="195"/>
      <c r="E146" s="195"/>
      <c r="F146" s="195"/>
      <c r="G146" s="195"/>
      <c r="H146" s="195"/>
      <c r="I146" s="195"/>
      <c r="J146" s="195"/>
      <c r="K146" s="195"/>
      <c r="L146" s="195"/>
      <c r="M146" s="195"/>
      <c r="N146" s="195"/>
    </row>
    <row r="147" spans="1:14">
      <c r="A147" s="195"/>
      <c r="B147" s="195"/>
      <c r="C147" s="195"/>
      <c r="D147" s="195"/>
      <c r="E147" s="195"/>
      <c r="F147" s="195"/>
      <c r="G147" s="195"/>
      <c r="H147" s="195"/>
      <c r="I147" s="195"/>
      <c r="J147" s="195"/>
      <c r="K147" s="195"/>
      <c r="L147" s="195"/>
      <c r="M147" s="195"/>
      <c r="N147" s="195"/>
    </row>
    <row r="148" spans="1:14">
      <c r="A148" s="195"/>
      <c r="B148" s="195"/>
      <c r="C148" s="195"/>
      <c r="D148" s="195"/>
      <c r="E148" s="195"/>
      <c r="F148" s="195"/>
      <c r="G148" s="195"/>
      <c r="H148" s="195"/>
      <c r="I148" s="195"/>
      <c r="J148" s="195"/>
      <c r="K148" s="195"/>
      <c r="L148" s="195"/>
      <c r="M148" s="195"/>
      <c r="N148" s="195"/>
    </row>
    <row r="149" spans="1:14">
      <c r="A149" s="195"/>
      <c r="B149" s="195"/>
      <c r="C149" s="195"/>
      <c r="D149" s="195"/>
      <c r="E149" s="195"/>
      <c r="F149" s="195"/>
      <c r="G149" s="195"/>
      <c r="H149" s="195"/>
      <c r="I149" s="195"/>
      <c r="J149" s="195"/>
      <c r="K149" s="195"/>
      <c r="L149" s="195"/>
      <c r="M149" s="195"/>
      <c r="N149" s="195"/>
    </row>
    <row r="150" spans="1:14">
      <c r="A150" s="195"/>
      <c r="B150" s="195"/>
      <c r="C150" s="195"/>
      <c r="D150" s="195"/>
      <c r="E150" s="195"/>
      <c r="F150" s="195"/>
      <c r="G150" s="195"/>
      <c r="H150" s="195"/>
      <c r="I150" s="195"/>
      <c r="J150" s="195"/>
      <c r="K150" s="195"/>
      <c r="L150" s="195"/>
      <c r="M150" s="195"/>
      <c r="N150" s="195"/>
    </row>
    <row r="151" spans="1:14">
      <c r="A151" s="195"/>
      <c r="B151" s="195"/>
      <c r="C151" s="195"/>
      <c r="D151" s="195"/>
      <c r="E151" s="195"/>
      <c r="F151" s="195"/>
      <c r="G151" s="195"/>
      <c r="H151" s="195"/>
      <c r="I151" s="195"/>
      <c r="J151" s="195"/>
      <c r="K151" s="195"/>
      <c r="L151" s="195"/>
      <c r="M151" s="195"/>
      <c r="N151" s="195"/>
    </row>
    <row r="152" spans="1:14">
      <c r="A152" s="195"/>
      <c r="B152" s="195"/>
      <c r="C152" s="195"/>
      <c r="D152" s="195"/>
      <c r="E152" s="195"/>
      <c r="F152" s="195"/>
      <c r="G152" s="195"/>
      <c r="H152" s="195"/>
      <c r="I152" s="195"/>
      <c r="J152" s="195"/>
      <c r="K152" s="195"/>
      <c r="L152" s="195"/>
      <c r="M152" s="195"/>
      <c r="N152" s="195"/>
    </row>
    <row r="153" spans="1:14">
      <c r="A153" s="195"/>
      <c r="B153" s="195"/>
      <c r="C153" s="195"/>
      <c r="D153" s="195"/>
      <c r="E153" s="195"/>
      <c r="F153" s="195"/>
      <c r="G153" s="195"/>
      <c r="H153" s="195"/>
      <c r="I153" s="195"/>
      <c r="J153" s="195"/>
      <c r="K153" s="195"/>
      <c r="L153" s="195"/>
      <c r="M153" s="195"/>
      <c r="N153" s="195"/>
    </row>
    <row r="154" spans="1:14">
      <c r="A154" s="195"/>
      <c r="B154" s="195"/>
      <c r="C154" s="195"/>
      <c r="D154" s="195"/>
      <c r="E154" s="195"/>
      <c r="F154" s="195"/>
      <c r="G154" s="195"/>
      <c r="H154" s="195"/>
      <c r="I154" s="195"/>
      <c r="J154" s="195"/>
      <c r="K154" s="195"/>
      <c r="L154" s="195"/>
      <c r="M154" s="195"/>
      <c r="N154" s="195"/>
    </row>
    <row r="155" spans="1:14">
      <c r="A155" s="195"/>
      <c r="B155" s="195"/>
      <c r="C155" s="195"/>
      <c r="D155" s="195"/>
      <c r="E155" s="195"/>
      <c r="F155" s="195"/>
      <c r="G155" s="195"/>
      <c r="H155" s="195"/>
      <c r="I155" s="195"/>
      <c r="J155" s="195"/>
      <c r="K155" s="195"/>
      <c r="L155" s="195"/>
      <c r="M155" s="195"/>
      <c r="N155" s="195"/>
    </row>
    <row r="156" spans="1:14">
      <c r="A156" s="195"/>
      <c r="B156" s="195"/>
      <c r="C156" s="195"/>
      <c r="D156" s="195"/>
      <c r="E156" s="195"/>
      <c r="F156" s="195"/>
      <c r="G156" s="195"/>
      <c r="H156" s="195"/>
      <c r="I156" s="195"/>
      <c r="J156" s="195"/>
      <c r="K156" s="195"/>
      <c r="L156" s="195"/>
      <c r="M156" s="195"/>
      <c r="N156" s="195"/>
    </row>
    <row r="157" spans="1:14">
      <c r="A157" s="195"/>
      <c r="B157" s="195"/>
      <c r="C157" s="195"/>
      <c r="D157" s="195"/>
      <c r="E157" s="195"/>
      <c r="F157" s="195"/>
      <c r="G157" s="195"/>
      <c r="H157" s="195"/>
      <c r="I157" s="195"/>
      <c r="J157" s="195"/>
      <c r="K157" s="195"/>
      <c r="L157" s="195"/>
      <c r="M157" s="195"/>
      <c r="N157" s="195"/>
    </row>
    <row r="158" spans="1:14">
      <c r="A158" s="195"/>
      <c r="B158" s="195"/>
      <c r="C158" s="195"/>
      <c r="D158" s="195"/>
      <c r="E158" s="195"/>
      <c r="F158" s="195"/>
      <c r="G158" s="195"/>
      <c r="H158" s="195"/>
      <c r="I158" s="195"/>
      <c r="J158" s="195"/>
      <c r="K158" s="195"/>
      <c r="L158" s="195"/>
      <c r="M158" s="195"/>
      <c r="N158" s="195"/>
    </row>
    <row r="159" spans="1:14">
      <c r="A159" s="195"/>
      <c r="B159" s="195"/>
      <c r="C159" s="195"/>
      <c r="D159" s="195"/>
      <c r="E159" s="195"/>
      <c r="F159" s="195"/>
      <c r="G159" s="195"/>
      <c r="H159" s="195"/>
      <c r="I159" s="195"/>
      <c r="J159" s="195"/>
      <c r="K159" s="195"/>
      <c r="L159" s="195"/>
      <c r="M159" s="195"/>
      <c r="N159" s="195"/>
    </row>
    <row r="160" spans="1:14">
      <c r="A160" s="195"/>
      <c r="B160" s="195"/>
      <c r="C160" s="195"/>
      <c r="D160" s="195"/>
      <c r="E160" s="195"/>
      <c r="F160" s="195"/>
      <c r="G160" s="195"/>
      <c r="H160" s="195"/>
      <c r="I160" s="195"/>
      <c r="J160" s="195"/>
      <c r="K160" s="195"/>
      <c r="L160" s="195"/>
      <c r="M160" s="195"/>
      <c r="N160" s="195"/>
    </row>
    <row r="161" spans="1:14">
      <c r="A161" s="195"/>
      <c r="B161" s="195"/>
      <c r="C161" s="195"/>
      <c r="D161" s="195"/>
      <c r="E161" s="195"/>
      <c r="F161" s="195"/>
      <c r="G161" s="195"/>
      <c r="H161" s="195"/>
      <c r="I161" s="195"/>
      <c r="J161" s="195"/>
      <c r="K161" s="195"/>
      <c r="L161" s="195"/>
      <c r="M161" s="195"/>
      <c r="N161" s="195"/>
    </row>
    <row r="162" spans="1:14">
      <c r="A162" s="195"/>
      <c r="B162" s="195"/>
      <c r="C162" s="195"/>
      <c r="D162" s="195"/>
      <c r="E162" s="195"/>
      <c r="F162" s="195"/>
      <c r="G162" s="195"/>
      <c r="H162" s="195"/>
      <c r="I162" s="195"/>
      <c r="J162" s="195"/>
      <c r="K162" s="195"/>
      <c r="L162" s="195"/>
      <c r="M162" s="195"/>
      <c r="N162" s="195"/>
    </row>
    <row r="163" spans="1:14">
      <c r="A163" s="195"/>
      <c r="B163" s="195"/>
      <c r="C163" s="195"/>
      <c r="D163" s="195"/>
      <c r="E163" s="195"/>
      <c r="F163" s="195"/>
      <c r="G163" s="195"/>
      <c r="H163" s="195"/>
      <c r="I163" s="195"/>
      <c r="J163" s="195"/>
      <c r="K163" s="195"/>
      <c r="L163" s="195"/>
      <c r="M163" s="195"/>
      <c r="N163" s="195"/>
    </row>
    <row r="164" spans="1:14">
      <c r="A164" s="195"/>
      <c r="B164" s="195"/>
      <c r="C164" s="195"/>
      <c r="D164" s="195"/>
      <c r="E164" s="195"/>
      <c r="F164" s="195"/>
      <c r="G164" s="195"/>
      <c r="H164" s="195"/>
      <c r="I164" s="195"/>
      <c r="J164" s="195"/>
      <c r="K164" s="195"/>
      <c r="L164" s="195"/>
      <c r="M164" s="195"/>
      <c r="N164" s="195"/>
    </row>
    <row r="165" spans="1:14">
      <c r="A165" s="195"/>
      <c r="B165" s="195"/>
      <c r="C165" s="195"/>
      <c r="D165" s="195"/>
      <c r="E165" s="195"/>
      <c r="F165" s="195"/>
      <c r="G165" s="195"/>
      <c r="H165" s="195"/>
      <c r="I165" s="195"/>
      <c r="J165" s="195"/>
      <c r="K165" s="195"/>
      <c r="L165" s="195"/>
      <c r="M165" s="195"/>
      <c r="N165" s="195"/>
    </row>
    <row r="166" spans="1:14">
      <c r="A166" s="195"/>
      <c r="B166" s="195"/>
      <c r="C166" s="195"/>
      <c r="D166" s="195"/>
      <c r="E166" s="195"/>
      <c r="F166" s="195"/>
      <c r="G166" s="195"/>
      <c r="H166" s="195"/>
      <c r="I166" s="195"/>
      <c r="J166" s="195"/>
      <c r="K166" s="195"/>
      <c r="L166" s="195"/>
      <c r="M166" s="195"/>
      <c r="N166" s="195"/>
    </row>
    <row r="167" spans="1:14">
      <c r="A167" s="195"/>
      <c r="B167" s="195"/>
      <c r="C167" s="195"/>
      <c r="D167" s="195"/>
      <c r="E167" s="195"/>
      <c r="F167" s="195"/>
      <c r="G167" s="195"/>
      <c r="H167" s="195"/>
      <c r="I167" s="195"/>
      <c r="J167" s="195"/>
      <c r="K167" s="195"/>
      <c r="L167" s="195"/>
      <c r="M167" s="195"/>
      <c r="N167" s="195"/>
    </row>
    <row r="168" spans="1:14">
      <c r="A168" s="195"/>
      <c r="B168" s="195"/>
      <c r="C168" s="195"/>
      <c r="D168" s="195"/>
      <c r="E168" s="195"/>
      <c r="F168" s="195"/>
      <c r="G168" s="195"/>
      <c r="H168" s="195"/>
      <c r="I168" s="195"/>
      <c r="J168" s="195"/>
      <c r="K168" s="195"/>
      <c r="L168" s="195"/>
      <c r="M168" s="195"/>
      <c r="N168" s="195"/>
    </row>
    <row r="169" spans="1:14">
      <c r="A169" s="195"/>
      <c r="B169" s="195"/>
      <c r="C169" s="195"/>
      <c r="D169" s="195"/>
      <c r="E169" s="195"/>
      <c r="F169" s="195"/>
      <c r="G169" s="195"/>
      <c r="H169" s="195"/>
      <c r="I169" s="195"/>
      <c r="J169" s="195"/>
      <c r="K169" s="195"/>
      <c r="L169" s="195"/>
      <c r="M169" s="195"/>
      <c r="N169" s="195"/>
    </row>
    <row r="170" spans="1:14">
      <c r="A170" s="195"/>
      <c r="B170" s="195"/>
      <c r="C170" s="195"/>
      <c r="D170" s="195"/>
      <c r="E170" s="195"/>
      <c r="F170" s="195"/>
      <c r="G170" s="195"/>
      <c r="H170" s="195"/>
      <c r="I170" s="195"/>
      <c r="J170" s="195"/>
      <c r="K170" s="195"/>
      <c r="L170" s="195"/>
      <c r="M170" s="195"/>
      <c r="N170" s="195"/>
    </row>
    <row r="171" spans="1:14">
      <c r="A171" s="195"/>
      <c r="B171" s="195"/>
      <c r="C171" s="195"/>
      <c r="D171" s="195"/>
      <c r="E171" s="195"/>
      <c r="F171" s="195"/>
      <c r="G171" s="195"/>
      <c r="H171" s="195"/>
      <c r="I171" s="195"/>
      <c r="J171" s="195"/>
      <c r="K171" s="195"/>
      <c r="L171" s="195"/>
      <c r="M171" s="195"/>
      <c r="N171" s="195"/>
    </row>
    <row r="172" spans="1:14">
      <c r="A172" s="195"/>
      <c r="B172" s="195"/>
      <c r="C172" s="195"/>
      <c r="D172" s="195"/>
      <c r="E172" s="195"/>
      <c r="F172" s="195"/>
      <c r="G172" s="195"/>
      <c r="H172" s="195"/>
      <c r="I172" s="195"/>
      <c r="J172" s="195"/>
      <c r="K172" s="195"/>
      <c r="L172" s="195"/>
      <c r="M172" s="195"/>
      <c r="N172" s="195"/>
    </row>
    <row r="173" spans="1:14">
      <c r="A173" s="195"/>
      <c r="B173" s="195"/>
      <c r="C173" s="195"/>
      <c r="D173" s="195"/>
      <c r="E173" s="195"/>
      <c r="F173" s="195"/>
      <c r="G173" s="195"/>
      <c r="H173" s="195"/>
      <c r="I173" s="195"/>
      <c r="J173" s="195"/>
      <c r="K173" s="195"/>
      <c r="L173" s="195"/>
      <c r="M173" s="195"/>
      <c r="N173" s="195"/>
    </row>
    <row r="174" spans="1:14">
      <c r="A174" s="195"/>
      <c r="B174" s="195"/>
      <c r="C174" s="195"/>
      <c r="D174" s="195"/>
      <c r="E174" s="195"/>
      <c r="F174" s="195"/>
      <c r="G174" s="195"/>
      <c r="H174" s="195"/>
      <c r="I174" s="195"/>
      <c r="J174" s="195"/>
      <c r="K174" s="195"/>
      <c r="L174" s="195"/>
      <c r="M174" s="195"/>
      <c r="N174" s="195"/>
    </row>
    <row r="175" spans="1:14">
      <c r="A175" s="195"/>
      <c r="B175" s="195"/>
      <c r="C175" s="195"/>
      <c r="D175" s="195"/>
      <c r="E175" s="195"/>
      <c r="F175" s="195"/>
      <c r="G175" s="195"/>
      <c r="H175" s="195"/>
      <c r="I175" s="195"/>
      <c r="J175" s="195"/>
      <c r="K175" s="195"/>
      <c r="L175" s="195"/>
      <c r="M175" s="195"/>
      <c r="N175" s="195"/>
    </row>
    <row r="176" spans="1:14">
      <c r="A176" s="195"/>
      <c r="B176" s="195"/>
      <c r="C176" s="195"/>
      <c r="D176" s="195"/>
      <c r="E176" s="195"/>
      <c r="F176" s="195"/>
      <c r="G176" s="195"/>
      <c r="H176" s="195"/>
      <c r="I176" s="195"/>
      <c r="J176" s="195"/>
      <c r="K176" s="195"/>
      <c r="L176" s="195"/>
      <c r="M176" s="195"/>
      <c r="N176" s="195"/>
    </row>
    <row r="177" spans="1:14">
      <c r="A177" s="195"/>
      <c r="B177" s="195"/>
      <c r="C177" s="195"/>
      <c r="D177" s="195"/>
      <c r="E177" s="195"/>
      <c r="F177" s="195"/>
      <c r="G177" s="195"/>
      <c r="H177" s="195"/>
      <c r="I177" s="195"/>
      <c r="J177" s="195"/>
      <c r="K177" s="195"/>
      <c r="L177" s="195"/>
      <c r="M177" s="195"/>
      <c r="N177" s="195"/>
    </row>
    <row r="178" spans="1:14">
      <c r="A178" s="195"/>
      <c r="B178" s="195"/>
      <c r="C178" s="195"/>
      <c r="D178" s="195"/>
      <c r="E178" s="195"/>
      <c r="F178" s="195"/>
      <c r="G178" s="195"/>
      <c r="H178" s="195"/>
      <c r="I178" s="195"/>
      <c r="J178" s="195"/>
      <c r="K178" s="195"/>
      <c r="L178" s="195"/>
      <c r="M178" s="195"/>
      <c r="N178" s="195"/>
    </row>
    <row r="179" spans="1:14">
      <c r="A179" s="195"/>
      <c r="B179" s="195"/>
      <c r="C179" s="195"/>
      <c r="D179" s="195"/>
      <c r="E179" s="195"/>
      <c r="F179" s="195"/>
      <c r="G179" s="195"/>
      <c r="H179" s="195"/>
      <c r="I179" s="195"/>
      <c r="J179" s="195"/>
      <c r="K179" s="195"/>
      <c r="L179" s="195"/>
      <c r="M179" s="195"/>
      <c r="N179" s="195"/>
    </row>
    <row r="180" spans="1:14">
      <c r="A180" s="195"/>
      <c r="B180" s="195"/>
      <c r="C180" s="195"/>
      <c r="D180" s="195"/>
      <c r="E180" s="195"/>
      <c r="F180" s="195"/>
      <c r="G180" s="195"/>
      <c r="H180" s="195"/>
      <c r="I180" s="195"/>
      <c r="J180" s="195"/>
      <c r="K180" s="195"/>
      <c r="L180" s="195"/>
      <c r="M180" s="195"/>
      <c r="N180" s="195"/>
    </row>
    <row r="181" spans="1:14">
      <c r="A181" s="195"/>
      <c r="B181" s="195"/>
      <c r="C181" s="195"/>
      <c r="D181" s="195"/>
      <c r="E181" s="195"/>
      <c r="F181" s="195"/>
      <c r="G181" s="195"/>
      <c r="H181" s="195"/>
      <c r="I181" s="195"/>
      <c r="J181" s="195"/>
      <c r="K181" s="195"/>
      <c r="L181" s="195"/>
      <c r="M181" s="195"/>
      <c r="N181" s="195"/>
    </row>
    <row r="182" spans="1:14">
      <c r="A182" s="195"/>
      <c r="B182" s="195"/>
      <c r="C182" s="195"/>
      <c r="D182" s="195"/>
      <c r="E182" s="195"/>
      <c r="F182" s="195"/>
      <c r="G182" s="195"/>
      <c r="H182" s="195"/>
      <c r="I182" s="195"/>
      <c r="J182" s="195"/>
      <c r="K182" s="195"/>
      <c r="L182" s="195"/>
      <c r="M182" s="195"/>
      <c r="N182" s="195"/>
    </row>
    <row r="183" spans="1:14">
      <c r="A183" s="195"/>
      <c r="B183" s="195"/>
      <c r="C183" s="195"/>
      <c r="D183" s="195"/>
      <c r="E183" s="195"/>
      <c r="F183" s="195"/>
      <c r="G183" s="195"/>
      <c r="H183" s="195"/>
      <c r="I183" s="195"/>
      <c r="J183" s="195"/>
      <c r="K183" s="195"/>
      <c r="L183" s="195"/>
      <c r="M183" s="195"/>
      <c r="N183" s="195"/>
    </row>
    <row r="184" spans="1:14">
      <c r="A184" s="195"/>
      <c r="B184" s="195"/>
      <c r="C184" s="195"/>
      <c r="D184" s="195"/>
      <c r="E184" s="195"/>
      <c r="F184" s="195"/>
      <c r="G184" s="195"/>
      <c r="H184" s="195"/>
      <c r="I184" s="195"/>
      <c r="J184" s="195"/>
      <c r="K184" s="195"/>
      <c r="L184" s="195"/>
      <c r="M184" s="195"/>
      <c r="N184" s="195"/>
    </row>
    <row r="185" spans="1:14">
      <c r="A185" s="195"/>
      <c r="B185" s="195"/>
      <c r="C185" s="195"/>
      <c r="D185" s="195"/>
      <c r="E185" s="195"/>
      <c r="F185" s="195"/>
      <c r="G185" s="195"/>
      <c r="H185" s="195"/>
      <c r="I185" s="195"/>
      <c r="J185" s="195"/>
      <c r="K185" s="195"/>
      <c r="L185" s="195"/>
      <c r="M185" s="195"/>
      <c r="N185" s="195"/>
    </row>
    <row r="186" spans="1:14">
      <c r="A186" s="195"/>
      <c r="B186" s="195"/>
      <c r="C186" s="195"/>
      <c r="D186" s="195"/>
      <c r="E186" s="195"/>
      <c r="F186" s="195"/>
      <c r="G186" s="195"/>
      <c r="H186" s="195"/>
      <c r="I186" s="195"/>
      <c r="J186" s="195"/>
      <c r="K186" s="195"/>
      <c r="L186" s="195"/>
      <c r="M186" s="195"/>
      <c r="N186" s="195"/>
    </row>
    <row r="187" spans="1:14">
      <c r="A187" s="195"/>
      <c r="B187" s="195"/>
      <c r="C187" s="195"/>
      <c r="D187" s="195"/>
      <c r="E187" s="195"/>
      <c r="F187" s="195"/>
      <c r="G187" s="195"/>
      <c r="H187" s="195"/>
      <c r="I187" s="195"/>
      <c r="J187" s="195"/>
      <c r="K187" s="195"/>
      <c r="L187" s="195"/>
      <c r="M187" s="195"/>
      <c r="N187" s="195"/>
    </row>
    <row r="188" spans="1:14">
      <c r="A188" s="195"/>
      <c r="B188" s="195"/>
      <c r="C188" s="195"/>
      <c r="D188" s="195"/>
      <c r="E188" s="195"/>
      <c r="F188" s="195"/>
      <c r="G188" s="195"/>
      <c r="H188" s="195"/>
      <c r="I188" s="195"/>
      <c r="J188" s="195"/>
      <c r="K188" s="195"/>
      <c r="L188" s="195"/>
      <c r="M188" s="195"/>
      <c r="N188" s="195"/>
    </row>
    <row r="189" spans="1:14">
      <c r="A189" s="195"/>
      <c r="B189" s="195"/>
      <c r="C189" s="195"/>
      <c r="D189" s="195"/>
      <c r="E189" s="195"/>
      <c r="F189" s="195"/>
      <c r="G189" s="195"/>
      <c r="H189" s="195"/>
      <c r="I189" s="195"/>
      <c r="J189" s="195"/>
      <c r="K189" s="195"/>
      <c r="L189" s="195"/>
      <c r="M189" s="195"/>
      <c r="N189" s="195"/>
    </row>
    <row r="190" spans="1:14">
      <c r="A190" s="195"/>
      <c r="B190" s="195"/>
      <c r="C190" s="195"/>
      <c r="D190" s="195"/>
      <c r="E190" s="195"/>
      <c r="F190" s="195"/>
      <c r="G190" s="195"/>
      <c r="H190" s="195"/>
      <c r="I190" s="195"/>
      <c r="J190" s="195"/>
      <c r="K190" s="195"/>
      <c r="L190" s="195"/>
      <c r="M190" s="195"/>
      <c r="N190" s="195"/>
    </row>
    <row r="191" spans="1:14">
      <c r="A191" s="195"/>
      <c r="B191" s="195"/>
      <c r="C191" s="195"/>
      <c r="D191" s="195"/>
      <c r="E191" s="195"/>
      <c r="F191" s="195"/>
      <c r="G191" s="195"/>
      <c r="H191" s="195"/>
      <c r="I191" s="195"/>
      <c r="J191" s="195"/>
      <c r="K191" s="195"/>
      <c r="L191" s="195"/>
      <c r="M191" s="195"/>
      <c r="N191" s="195"/>
    </row>
    <row r="192" spans="1:14">
      <c r="A192" s="195"/>
      <c r="B192" s="195"/>
      <c r="C192" s="195"/>
      <c r="D192" s="195"/>
      <c r="E192" s="195"/>
      <c r="F192" s="195"/>
      <c r="G192" s="195"/>
      <c r="H192" s="195"/>
      <c r="I192" s="195"/>
      <c r="J192" s="195"/>
      <c r="K192" s="195"/>
      <c r="L192" s="195"/>
      <c r="M192" s="195"/>
      <c r="N192" s="195"/>
    </row>
    <row r="193" spans="1:14">
      <c r="A193" s="195"/>
      <c r="B193" s="195"/>
      <c r="C193" s="195"/>
      <c r="D193" s="195"/>
      <c r="E193" s="195"/>
      <c r="F193" s="195"/>
      <c r="G193" s="195"/>
      <c r="H193" s="195"/>
      <c r="I193" s="195"/>
      <c r="J193" s="195"/>
      <c r="K193" s="195"/>
      <c r="L193" s="195"/>
      <c r="M193" s="195"/>
      <c r="N193" s="195"/>
    </row>
    <row r="194" spans="1:14">
      <c r="A194" s="195"/>
      <c r="B194" s="195"/>
      <c r="C194" s="195"/>
      <c r="D194" s="195"/>
      <c r="E194" s="195"/>
      <c r="F194" s="195"/>
      <c r="G194" s="195"/>
      <c r="H194" s="195"/>
      <c r="I194" s="195"/>
      <c r="J194" s="195"/>
      <c r="K194" s="195"/>
      <c r="L194" s="195"/>
      <c r="M194" s="195"/>
      <c r="N194" s="195"/>
    </row>
    <row r="195" spans="1:14">
      <c r="A195" s="195"/>
      <c r="B195" s="195"/>
      <c r="C195" s="195"/>
      <c r="D195" s="195"/>
      <c r="E195" s="195"/>
      <c r="F195" s="195"/>
      <c r="G195" s="195"/>
      <c r="H195" s="195"/>
      <c r="I195" s="195"/>
      <c r="J195" s="195"/>
      <c r="K195" s="195"/>
      <c r="L195" s="195"/>
      <c r="M195" s="195"/>
      <c r="N195" s="195"/>
    </row>
    <row r="196" spans="1:14">
      <c r="A196" s="195"/>
      <c r="B196" s="195"/>
      <c r="C196" s="195"/>
      <c r="D196" s="195"/>
      <c r="E196" s="195"/>
      <c r="F196" s="195"/>
      <c r="G196" s="195"/>
      <c r="H196" s="195"/>
      <c r="I196" s="195"/>
      <c r="J196" s="195"/>
      <c r="K196" s="195"/>
      <c r="L196" s="195"/>
      <c r="M196" s="195"/>
      <c r="N196" s="195"/>
    </row>
    <row r="197" spans="1:14">
      <c r="A197" s="195"/>
      <c r="B197" s="195"/>
      <c r="C197" s="195"/>
      <c r="D197" s="195"/>
      <c r="E197" s="195"/>
      <c r="F197" s="195"/>
      <c r="G197" s="195"/>
      <c r="H197" s="195"/>
      <c r="I197" s="195"/>
      <c r="J197" s="195"/>
      <c r="K197" s="195"/>
      <c r="L197" s="195"/>
      <c r="M197" s="195"/>
      <c r="N197" s="195"/>
    </row>
    <row r="198" spans="1:14">
      <c r="A198" s="195"/>
      <c r="B198" s="195"/>
      <c r="C198" s="195"/>
      <c r="D198" s="195"/>
      <c r="E198" s="195"/>
      <c r="F198" s="195"/>
      <c r="G198" s="195"/>
      <c r="H198" s="195"/>
      <c r="I198" s="195"/>
      <c r="J198" s="195"/>
      <c r="K198" s="195"/>
      <c r="L198" s="195"/>
      <c r="M198" s="195"/>
      <c r="N198" s="195"/>
    </row>
    <row r="199" spans="1:14">
      <c r="A199" s="195"/>
      <c r="B199" s="195"/>
      <c r="C199" s="195"/>
      <c r="D199" s="195"/>
      <c r="E199" s="195"/>
      <c r="F199" s="195"/>
      <c r="G199" s="195"/>
      <c r="H199" s="195"/>
      <c r="I199" s="195"/>
      <c r="J199" s="195"/>
      <c r="K199" s="195"/>
      <c r="L199" s="195"/>
      <c r="M199" s="195"/>
      <c r="N199" s="195"/>
    </row>
    <row r="200" spans="1:14">
      <c r="A200" s="195"/>
      <c r="B200" s="195"/>
      <c r="C200" s="195"/>
      <c r="D200" s="195"/>
      <c r="E200" s="195"/>
      <c r="F200" s="195"/>
      <c r="G200" s="195"/>
      <c r="H200" s="195"/>
      <c r="I200" s="195"/>
      <c r="J200" s="195"/>
      <c r="K200" s="195"/>
      <c r="L200" s="195"/>
      <c r="M200" s="195"/>
      <c r="N200" s="195"/>
    </row>
    <row r="201" spans="1:14">
      <c r="A201" s="195"/>
      <c r="B201" s="195"/>
      <c r="C201" s="195"/>
      <c r="D201" s="195"/>
      <c r="E201" s="195"/>
      <c r="F201" s="195"/>
      <c r="G201" s="195"/>
      <c r="H201" s="195"/>
      <c r="I201" s="195"/>
      <c r="J201" s="195"/>
      <c r="K201" s="195"/>
      <c r="L201" s="195"/>
      <c r="M201" s="195"/>
      <c r="N201" s="195"/>
    </row>
    <row r="202" spans="1:14">
      <c r="A202" s="195"/>
      <c r="B202" s="195"/>
      <c r="C202" s="195"/>
      <c r="D202" s="195"/>
      <c r="E202" s="195"/>
      <c r="F202" s="195"/>
      <c r="G202" s="195"/>
      <c r="H202" s="195"/>
      <c r="I202" s="195"/>
      <c r="J202" s="195"/>
      <c r="K202" s="195"/>
      <c r="L202" s="195"/>
      <c r="M202" s="195"/>
      <c r="N202" s="195"/>
    </row>
    <row r="203" spans="1:14">
      <c r="A203" s="195"/>
      <c r="B203" s="195"/>
      <c r="C203" s="195"/>
      <c r="D203" s="195"/>
      <c r="E203" s="195"/>
      <c r="F203" s="195"/>
      <c r="G203" s="195"/>
      <c r="H203" s="195"/>
      <c r="I203" s="195"/>
      <c r="J203" s="195"/>
      <c r="K203" s="195"/>
      <c r="L203" s="195"/>
      <c r="M203" s="195"/>
      <c r="N203" s="195"/>
    </row>
    <row r="204" spans="1:14">
      <c r="A204" s="195"/>
      <c r="B204" s="195"/>
      <c r="C204" s="195"/>
      <c r="D204" s="195"/>
      <c r="E204" s="195"/>
      <c r="F204" s="195"/>
      <c r="G204" s="195"/>
      <c r="H204" s="195"/>
      <c r="I204" s="195"/>
      <c r="J204" s="195"/>
      <c r="K204" s="195"/>
      <c r="L204" s="195"/>
      <c r="M204" s="195"/>
      <c r="N204" s="195"/>
    </row>
    <row r="205" spans="1:14">
      <c r="A205" s="195"/>
      <c r="B205" s="195"/>
      <c r="C205" s="195"/>
      <c r="D205" s="195"/>
      <c r="E205" s="195"/>
      <c r="F205" s="195"/>
      <c r="G205" s="195"/>
      <c r="H205" s="195"/>
      <c r="I205" s="195"/>
      <c r="J205" s="195"/>
      <c r="K205" s="195"/>
      <c r="L205" s="195"/>
      <c r="M205" s="195"/>
      <c r="N205" s="195"/>
    </row>
    <row r="206" spans="1:14">
      <c r="A206" s="195"/>
      <c r="B206" s="195"/>
      <c r="C206" s="195"/>
      <c r="D206" s="195"/>
      <c r="E206" s="195"/>
      <c r="F206" s="195"/>
      <c r="G206" s="195"/>
      <c r="H206" s="195"/>
      <c r="I206" s="195"/>
      <c r="J206" s="195"/>
      <c r="K206" s="195"/>
      <c r="L206" s="195"/>
      <c r="M206" s="195"/>
      <c r="N206" s="195"/>
    </row>
    <row r="207" spans="1:14">
      <c r="A207" s="195"/>
      <c r="B207" s="195"/>
      <c r="C207" s="195"/>
      <c r="D207" s="195"/>
      <c r="E207" s="195"/>
      <c r="F207" s="195"/>
      <c r="G207" s="195"/>
      <c r="H207" s="195"/>
      <c r="I207" s="195"/>
      <c r="J207" s="195"/>
      <c r="K207" s="195"/>
      <c r="L207" s="195"/>
      <c r="M207" s="195"/>
      <c r="N207" s="195"/>
    </row>
    <row r="208" spans="1:14">
      <c r="A208" s="195"/>
      <c r="B208" s="195"/>
      <c r="C208" s="195"/>
      <c r="D208" s="195"/>
      <c r="E208" s="195"/>
      <c r="F208" s="195"/>
      <c r="G208" s="195"/>
      <c r="H208" s="195"/>
      <c r="I208" s="195"/>
      <c r="J208" s="195"/>
      <c r="K208" s="195"/>
      <c r="L208" s="195"/>
      <c r="M208" s="195"/>
      <c r="N208" s="195"/>
    </row>
    <row r="209" spans="1:14">
      <c r="A209" s="195"/>
      <c r="B209" s="195"/>
      <c r="C209" s="195"/>
      <c r="D209" s="195"/>
      <c r="E209" s="195"/>
      <c r="F209" s="195"/>
      <c r="G209" s="195"/>
      <c r="H209" s="195"/>
      <c r="I209" s="195"/>
      <c r="J209" s="195"/>
      <c r="K209" s="195"/>
      <c r="L209" s="195"/>
      <c r="M209" s="195"/>
      <c r="N209" s="195"/>
    </row>
    <row r="210" spans="1:14">
      <c r="A210" s="195"/>
      <c r="B210" s="195"/>
      <c r="C210" s="195"/>
      <c r="D210" s="195"/>
      <c r="E210" s="195"/>
      <c r="F210" s="195"/>
      <c r="G210" s="195"/>
      <c r="H210" s="195"/>
      <c r="I210" s="195"/>
      <c r="J210" s="195"/>
      <c r="K210" s="195"/>
      <c r="L210" s="195"/>
      <c r="M210" s="195"/>
      <c r="N210" s="195"/>
    </row>
    <row r="211" spans="1:14">
      <c r="A211" s="195"/>
      <c r="B211" s="195"/>
      <c r="C211" s="195"/>
      <c r="D211" s="195"/>
      <c r="E211" s="195"/>
      <c r="F211" s="195"/>
      <c r="G211" s="195"/>
      <c r="H211" s="195"/>
      <c r="I211" s="195"/>
      <c r="J211" s="195"/>
      <c r="K211" s="195"/>
      <c r="L211" s="195"/>
      <c r="M211" s="195"/>
      <c r="N211" s="195"/>
    </row>
    <row r="212" spans="1:14">
      <c r="A212" s="195"/>
      <c r="B212" s="195"/>
      <c r="C212" s="195"/>
      <c r="D212" s="195"/>
      <c r="E212" s="195"/>
      <c r="F212" s="195"/>
      <c r="G212" s="195"/>
      <c r="H212" s="195"/>
      <c r="I212" s="195"/>
      <c r="J212" s="195"/>
      <c r="K212" s="195"/>
      <c r="L212" s="195"/>
      <c r="M212" s="195"/>
      <c r="N212" s="195"/>
    </row>
    <row r="213" spans="1:14">
      <c r="A213" s="195"/>
      <c r="B213" s="195"/>
      <c r="C213" s="195"/>
      <c r="D213" s="195"/>
      <c r="E213" s="195"/>
      <c r="F213" s="195"/>
      <c r="G213" s="195"/>
      <c r="H213" s="195"/>
      <c r="I213" s="195"/>
      <c r="J213" s="195"/>
      <c r="K213" s="195"/>
      <c r="L213" s="195"/>
      <c r="M213" s="195"/>
      <c r="N213" s="195"/>
    </row>
    <row r="214" spans="1:14">
      <c r="A214" s="195"/>
      <c r="B214" s="195"/>
      <c r="C214" s="195"/>
      <c r="D214" s="195"/>
      <c r="E214" s="195"/>
      <c r="F214" s="195"/>
      <c r="G214" s="195"/>
      <c r="H214" s="195"/>
      <c r="I214" s="195"/>
      <c r="J214" s="195"/>
      <c r="K214" s="195"/>
      <c r="L214" s="195"/>
      <c r="M214" s="195"/>
      <c r="N214" s="195"/>
    </row>
    <row r="215" spans="1:14">
      <c r="A215" s="195"/>
      <c r="B215" s="195"/>
      <c r="C215" s="195"/>
      <c r="D215" s="195"/>
      <c r="E215" s="195"/>
      <c r="F215" s="195"/>
      <c r="G215" s="195"/>
      <c r="H215" s="195"/>
      <c r="I215" s="195"/>
      <c r="J215" s="195"/>
      <c r="K215" s="195"/>
      <c r="L215" s="195"/>
      <c r="M215" s="195"/>
      <c r="N215" s="195"/>
    </row>
    <row r="216" spans="1:14">
      <c r="A216" s="195"/>
      <c r="B216" s="195"/>
      <c r="C216" s="195"/>
      <c r="D216" s="195"/>
      <c r="E216" s="195"/>
      <c r="F216" s="195"/>
      <c r="G216" s="195"/>
      <c r="H216" s="195"/>
      <c r="I216" s="195"/>
      <c r="J216" s="195"/>
      <c r="K216" s="195"/>
      <c r="L216" s="195"/>
      <c r="M216" s="195"/>
      <c r="N216" s="195"/>
    </row>
    <row r="217" spans="1:14">
      <c r="A217" s="195"/>
      <c r="B217" s="195"/>
      <c r="C217" s="195"/>
      <c r="D217" s="195"/>
      <c r="E217" s="195"/>
      <c r="F217" s="195"/>
      <c r="G217" s="195"/>
      <c r="H217" s="195"/>
      <c r="I217" s="195"/>
      <c r="J217" s="195"/>
      <c r="K217" s="195"/>
      <c r="L217" s="195"/>
      <c r="M217" s="195"/>
      <c r="N217" s="195"/>
    </row>
    <row r="218" spans="1:14">
      <c r="A218" s="195"/>
      <c r="B218" s="195"/>
      <c r="C218" s="195"/>
      <c r="D218" s="195"/>
      <c r="E218" s="195"/>
      <c r="F218" s="195"/>
      <c r="G218" s="195"/>
      <c r="H218" s="195"/>
      <c r="I218" s="195"/>
      <c r="J218" s="195"/>
      <c r="K218" s="195"/>
      <c r="L218" s="195"/>
      <c r="M218" s="195"/>
      <c r="N218" s="195"/>
    </row>
    <row r="219" spans="1:14">
      <c r="A219" s="195"/>
      <c r="B219" s="195"/>
      <c r="C219" s="195"/>
      <c r="D219" s="195"/>
      <c r="E219" s="195"/>
      <c r="F219" s="195"/>
      <c r="G219" s="195"/>
      <c r="H219" s="195"/>
      <c r="I219" s="195"/>
      <c r="J219" s="195"/>
      <c r="K219" s="195"/>
      <c r="L219" s="195"/>
      <c r="M219" s="195"/>
      <c r="N219" s="195"/>
    </row>
    <row r="220" spans="1:14">
      <c r="A220" s="195"/>
      <c r="B220" s="195"/>
      <c r="C220" s="195"/>
      <c r="D220" s="195"/>
      <c r="E220" s="195"/>
      <c r="F220" s="195"/>
      <c r="G220" s="195"/>
      <c r="H220" s="195"/>
      <c r="I220" s="195"/>
      <c r="J220" s="195"/>
      <c r="K220" s="195"/>
      <c r="L220" s="195"/>
      <c r="M220" s="195"/>
      <c r="N220" s="195"/>
    </row>
    <row r="221" spans="1:14">
      <c r="A221" s="195"/>
      <c r="B221" s="195"/>
      <c r="C221" s="195"/>
      <c r="D221" s="195"/>
      <c r="E221" s="195"/>
      <c r="F221" s="195"/>
      <c r="G221" s="195"/>
      <c r="H221" s="195"/>
      <c r="I221" s="195"/>
      <c r="J221" s="195"/>
      <c r="K221" s="195"/>
      <c r="L221" s="195"/>
      <c r="M221" s="195"/>
      <c r="N221" s="195"/>
    </row>
    <row r="222" spans="1:14">
      <c r="A222" s="195"/>
      <c r="B222" s="195"/>
      <c r="C222" s="195"/>
      <c r="D222" s="195"/>
      <c r="E222" s="195"/>
      <c r="F222" s="195"/>
      <c r="G222" s="195"/>
      <c r="H222" s="195"/>
      <c r="I222" s="195"/>
      <c r="J222" s="195"/>
      <c r="K222" s="195"/>
      <c r="L222" s="195"/>
      <c r="M222" s="195"/>
      <c r="N222" s="195"/>
    </row>
    <row r="223" spans="1:14">
      <c r="A223" s="195"/>
      <c r="B223" s="195"/>
      <c r="C223" s="195"/>
      <c r="D223" s="195"/>
      <c r="E223" s="195"/>
      <c r="F223" s="195"/>
      <c r="G223" s="195"/>
      <c r="H223" s="195"/>
      <c r="I223" s="195"/>
      <c r="J223" s="195"/>
      <c r="K223" s="195"/>
      <c r="L223" s="195"/>
      <c r="M223" s="195"/>
      <c r="N223" s="195"/>
    </row>
    <row r="224" spans="1:14">
      <c r="A224" s="195"/>
      <c r="B224" s="195"/>
      <c r="C224" s="195"/>
      <c r="D224" s="195"/>
      <c r="E224" s="195"/>
      <c r="F224" s="195"/>
      <c r="G224" s="195"/>
      <c r="H224" s="195"/>
      <c r="I224" s="195"/>
      <c r="J224" s="195"/>
      <c r="K224" s="195"/>
      <c r="L224" s="195"/>
      <c r="M224" s="195"/>
      <c r="N224" s="195"/>
    </row>
    <row r="225" spans="1:14">
      <c r="A225" s="195"/>
      <c r="B225" s="195"/>
      <c r="C225" s="195"/>
      <c r="D225" s="195"/>
      <c r="E225" s="195"/>
      <c r="F225" s="195"/>
      <c r="G225" s="195"/>
      <c r="H225" s="195"/>
      <c r="I225" s="195"/>
      <c r="J225" s="195"/>
      <c r="K225" s="195"/>
      <c r="L225" s="195"/>
      <c r="M225" s="195"/>
      <c r="N225" s="195"/>
    </row>
    <row r="226" spans="1:14">
      <c r="A226" s="195"/>
      <c r="B226" s="195"/>
      <c r="C226" s="195"/>
      <c r="D226" s="195"/>
      <c r="E226" s="195"/>
      <c r="F226" s="195"/>
      <c r="G226" s="195"/>
      <c r="H226" s="195"/>
      <c r="I226" s="195"/>
      <c r="J226" s="195"/>
      <c r="K226" s="195"/>
      <c r="L226" s="195"/>
      <c r="M226" s="195"/>
      <c r="N226" s="195"/>
    </row>
    <row r="227" spans="1:14">
      <c r="A227" s="195"/>
      <c r="B227" s="195"/>
      <c r="C227" s="195"/>
      <c r="D227" s="195"/>
      <c r="E227" s="195"/>
      <c r="F227" s="195"/>
      <c r="G227" s="195"/>
      <c r="H227" s="195"/>
      <c r="I227" s="195"/>
      <c r="J227" s="195"/>
      <c r="K227" s="195"/>
      <c r="L227" s="195"/>
      <c r="M227" s="195"/>
      <c r="N227" s="195"/>
    </row>
    <row r="228" spans="1:14">
      <c r="A228" s="195"/>
      <c r="B228" s="195"/>
      <c r="C228" s="195"/>
      <c r="D228" s="195"/>
      <c r="E228" s="195"/>
      <c r="F228" s="195"/>
      <c r="G228" s="195"/>
      <c r="H228" s="195"/>
      <c r="I228" s="195"/>
      <c r="J228" s="195"/>
      <c r="K228" s="195"/>
      <c r="L228" s="195"/>
      <c r="M228" s="195"/>
      <c r="N228" s="195"/>
    </row>
    <row r="229" spans="1:14">
      <c r="A229" s="195"/>
      <c r="B229" s="195"/>
      <c r="C229" s="195"/>
      <c r="D229" s="195"/>
      <c r="E229" s="195"/>
      <c r="F229" s="195"/>
      <c r="G229" s="195"/>
      <c r="H229" s="195"/>
      <c r="I229" s="195"/>
      <c r="J229" s="195"/>
      <c r="K229" s="195"/>
      <c r="L229" s="195"/>
      <c r="M229" s="195"/>
      <c r="N229" s="195"/>
    </row>
    <row r="230" spans="1:14">
      <c r="A230" s="195"/>
      <c r="B230" s="195"/>
      <c r="C230" s="195"/>
      <c r="D230" s="195"/>
      <c r="E230" s="195"/>
      <c r="F230" s="195"/>
      <c r="G230" s="195"/>
      <c r="H230" s="195"/>
      <c r="I230" s="195"/>
      <c r="J230" s="195"/>
      <c r="K230" s="195"/>
      <c r="L230" s="195"/>
      <c r="M230" s="195"/>
      <c r="N230" s="195"/>
    </row>
    <row r="231" spans="1:14">
      <c r="A231" s="195"/>
      <c r="B231" s="195"/>
      <c r="C231" s="195"/>
      <c r="D231" s="195"/>
      <c r="E231" s="195"/>
      <c r="F231" s="195"/>
      <c r="G231" s="195"/>
      <c r="H231" s="195"/>
      <c r="I231" s="195"/>
      <c r="J231" s="195"/>
      <c r="K231" s="195"/>
      <c r="L231" s="195"/>
      <c r="M231" s="195"/>
      <c r="N231" s="195"/>
    </row>
    <row r="232" spans="1:14">
      <c r="A232" s="195"/>
      <c r="B232" s="195"/>
      <c r="C232" s="195"/>
      <c r="D232" s="195"/>
      <c r="E232" s="195"/>
      <c r="F232" s="195"/>
      <c r="G232" s="195"/>
      <c r="H232" s="195"/>
      <c r="I232" s="195"/>
      <c r="J232" s="195"/>
      <c r="K232" s="195"/>
      <c r="L232" s="195"/>
      <c r="M232" s="195"/>
      <c r="N232" s="195"/>
    </row>
    <row r="233" spans="1:14">
      <c r="A233" s="195"/>
      <c r="B233" s="195"/>
      <c r="C233" s="195"/>
      <c r="D233" s="195"/>
      <c r="E233" s="195"/>
      <c r="F233" s="195"/>
      <c r="G233" s="195"/>
      <c r="H233" s="195"/>
      <c r="I233" s="195"/>
      <c r="J233" s="195"/>
      <c r="K233" s="195"/>
      <c r="L233" s="195"/>
      <c r="M233" s="195"/>
      <c r="N233" s="195"/>
    </row>
    <row r="234" spans="1:14">
      <c r="A234" s="195"/>
      <c r="B234" s="195"/>
      <c r="C234" s="195"/>
      <c r="D234" s="195"/>
      <c r="E234" s="195"/>
      <c r="F234" s="195"/>
      <c r="G234" s="195"/>
      <c r="H234" s="195"/>
      <c r="I234" s="195"/>
      <c r="J234" s="195"/>
      <c r="K234" s="195"/>
      <c r="L234" s="195"/>
      <c r="M234" s="195"/>
      <c r="N234" s="195"/>
    </row>
    <row r="235" spans="1:14">
      <c r="A235" s="195"/>
      <c r="B235" s="195"/>
      <c r="C235" s="195"/>
      <c r="D235" s="195"/>
      <c r="E235" s="195"/>
      <c r="F235" s="195"/>
      <c r="G235" s="195"/>
      <c r="H235" s="195"/>
      <c r="I235" s="195"/>
      <c r="J235" s="195"/>
      <c r="K235" s="195"/>
      <c r="L235" s="195"/>
      <c r="M235" s="195"/>
      <c r="N235" s="195"/>
    </row>
    <row r="236" spans="1:14">
      <c r="A236" s="195"/>
      <c r="B236" s="195"/>
      <c r="C236" s="195"/>
      <c r="D236" s="195"/>
      <c r="E236" s="195"/>
      <c r="F236" s="195"/>
      <c r="G236" s="195"/>
      <c r="H236" s="195"/>
      <c r="I236" s="195"/>
      <c r="J236" s="195"/>
      <c r="K236" s="195"/>
      <c r="L236" s="195"/>
      <c r="M236" s="195"/>
      <c r="N236" s="195"/>
    </row>
    <row r="237" spans="1:14">
      <c r="A237" s="195"/>
      <c r="B237" s="195"/>
      <c r="C237" s="195"/>
      <c r="D237" s="195"/>
      <c r="E237" s="195"/>
      <c r="F237" s="195"/>
      <c r="G237" s="195"/>
      <c r="H237" s="195"/>
      <c r="I237" s="195"/>
      <c r="J237" s="195"/>
      <c r="K237" s="195"/>
      <c r="L237" s="195"/>
      <c r="M237" s="195"/>
      <c r="N237" s="195"/>
    </row>
    <row r="238" spans="1:14">
      <c r="A238" s="195"/>
      <c r="B238" s="195"/>
      <c r="C238" s="195"/>
      <c r="D238" s="195"/>
      <c r="E238" s="195"/>
      <c r="F238" s="195"/>
      <c r="G238" s="195"/>
      <c r="H238" s="195"/>
      <c r="I238" s="195"/>
      <c r="J238" s="195"/>
      <c r="K238" s="195"/>
      <c r="L238" s="195"/>
      <c r="M238" s="195"/>
      <c r="N238" s="195"/>
    </row>
    <row r="239" spans="1:14">
      <c r="A239" s="195"/>
      <c r="B239" s="195"/>
      <c r="C239" s="195"/>
      <c r="D239" s="195"/>
      <c r="E239" s="195"/>
      <c r="F239" s="195"/>
      <c r="G239" s="195"/>
      <c r="H239" s="195"/>
      <c r="I239" s="195"/>
      <c r="J239" s="195"/>
      <c r="K239" s="195"/>
      <c r="L239" s="195"/>
      <c r="M239" s="195"/>
      <c r="N239" s="195"/>
    </row>
    <row r="240" spans="1:14">
      <c r="A240" s="195"/>
      <c r="B240" s="195"/>
      <c r="C240" s="195"/>
      <c r="D240" s="195"/>
      <c r="E240" s="195"/>
      <c r="F240" s="195"/>
      <c r="G240" s="195"/>
      <c r="H240" s="195"/>
      <c r="I240" s="195"/>
      <c r="J240" s="195"/>
      <c r="K240" s="195"/>
      <c r="L240" s="195"/>
      <c r="M240" s="195"/>
      <c r="N240" s="195"/>
    </row>
    <row r="241" spans="1:14">
      <c r="A241" s="195"/>
      <c r="B241" s="195"/>
      <c r="C241" s="195"/>
      <c r="D241" s="195"/>
      <c r="E241" s="195"/>
      <c r="F241" s="195"/>
      <c r="G241" s="195"/>
      <c r="H241" s="195"/>
      <c r="I241" s="195"/>
      <c r="J241" s="195"/>
      <c r="K241" s="195"/>
      <c r="L241" s="195"/>
      <c r="M241" s="195"/>
      <c r="N241" s="195"/>
    </row>
    <row r="242" spans="1:14">
      <c r="A242" s="195"/>
      <c r="B242" s="195"/>
      <c r="C242" s="195"/>
      <c r="D242" s="195"/>
      <c r="E242" s="195"/>
      <c r="F242" s="195"/>
      <c r="G242" s="195"/>
      <c r="H242" s="195"/>
      <c r="I242" s="195"/>
      <c r="J242" s="195"/>
      <c r="K242" s="195"/>
      <c r="L242" s="195"/>
      <c r="M242" s="195"/>
      <c r="N242" s="195"/>
    </row>
    <row r="243" spans="1:14">
      <c r="A243" s="195"/>
      <c r="B243" s="195"/>
      <c r="C243" s="195"/>
      <c r="D243" s="195"/>
      <c r="E243" s="195"/>
      <c r="F243" s="195"/>
      <c r="G243" s="195"/>
      <c r="H243" s="195"/>
      <c r="I243" s="195"/>
      <c r="J243" s="195"/>
      <c r="K243" s="195"/>
      <c r="L243" s="195"/>
      <c r="M243" s="195"/>
      <c r="N243" s="195"/>
    </row>
    <row r="244" spans="1:14">
      <c r="A244" s="195"/>
      <c r="B244" s="195"/>
      <c r="C244" s="195"/>
      <c r="D244" s="195"/>
      <c r="E244" s="195"/>
      <c r="F244" s="195"/>
      <c r="G244" s="195"/>
      <c r="H244" s="195"/>
      <c r="I244" s="195"/>
      <c r="J244" s="195"/>
      <c r="K244" s="195"/>
      <c r="L244" s="195"/>
      <c r="M244" s="195"/>
      <c r="N244" s="195"/>
    </row>
    <row r="245" spans="1:14">
      <c r="A245" s="195"/>
      <c r="B245" s="195"/>
      <c r="C245" s="195"/>
      <c r="D245" s="195"/>
      <c r="E245" s="195"/>
      <c r="F245" s="195"/>
      <c r="G245" s="195"/>
      <c r="H245" s="195"/>
      <c r="I245" s="195"/>
      <c r="J245" s="195"/>
      <c r="K245" s="195"/>
      <c r="L245" s="195"/>
      <c r="M245" s="195"/>
      <c r="N245" s="195"/>
    </row>
    <row r="246" spans="1:14">
      <c r="A246" s="195"/>
      <c r="B246" s="195"/>
      <c r="C246" s="195"/>
      <c r="D246" s="195"/>
      <c r="E246" s="195"/>
      <c r="F246" s="195"/>
      <c r="G246" s="195"/>
      <c r="H246" s="195"/>
      <c r="I246" s="195"/>
      <c r="J246" s="195"/>
      <c r="K246" s="195"/>
      <c r="L246" s="195"/>
      <c r="M246" s="195"/>
      <c r="N246" s="195"/>
    </row>
    <row r="247" spans="1:14">
      <c r="A247" s="195"/>
      <c r="B247" s="195"/>
      <c r="C247" s="195"/>
      <c r="D247" s="195"/>
      <c r="E247" s="195"/>
      <c r="F247" s="195"/>
      <c r="G247" s="195"/>
      <c r="H247" s="195"/>
      <c r="I247" s="195"/>
      <c r="J247" s="195"/>
      <c r="K247" s="195"/>
      <c r="L247" s="195"/>
      <c r="M247" s="195"/>
      <c r="N247" s="195"/>
    </row>
    <row r="248" spans="1:14">
      <c r="A248" s="195"/>
      <c r="B248" s="195"/>
      <c r="C248" s="195"/>
      <c r="D248" s="195"/>
      <c r="E248" s="195"/>
      <c r="F248" s="195"/>
      <c r="G248" s="195"/>
      <c r="H248" s="195"/>
      <c r="I248" s="195"/>
      <c r="J248" s="195"/>
      <c r="K248" s="195"/>
      <c r="L248" s="195"/>
      <c r="M248" s="195"/>
      <c r="N248" s="195"/>
    </row>
    <row r="249" spans="1:14">
      <c r="A249" s="195"/>
      <c r="B249" s="195"/>
      <c r="C249" s="195"/>
      <c r="D249" s="195"/>
      <c r="E249" s="195"/>
      <c r="F249" s="195"/>
      <c r="G249" s="195"/>
      <c r="H249" s="195"/>
      <c r="I249" s="195"/>
      <c r="J249" s="195"/>
      <c r="K249" s="195"/>
      <c r="L249" s="195"/>
      <c r="M249" s="195"/>
      <c r="N249" s="195"/>
    </row>
    <row r="250" spans="1:14">
      <c r="A250" s="195"/>
      <c r="B250" s="195"/>
      <c r="C250" s="195"/>
      <c r="D250" s="195"/>
      <c r="E250" s="195"/>
      <c r="F250" s="195"/>
      <c r="G250" s="195"/>
      <c r="H250" s="195"/>
      <c r="I250" s="195"/>
      <c r="J250" s="195"/>
      <c r="K250" s="195"/>
      <c r="L250" s="195"/>
      <c r="M250" s="195"/>
      <c r="N250" s="195"/>
    </row>
    <row r="251" spans="1:14">
      <c r="A251" s="195"/>
      <c r="B251" s="195"/>
      <c r="C251" s="195"/>
      <c r="D251" s="195"/>
      <c r="E251" s="195"/>
      <c r="F251" s="195"/>
      <c r="G251" s="195"/>
      <c r="H251" s="195"/>
      <c r="I251" s="195"/>
      <c r="J251" s="195"/>
      <c r="K251" s="195"/>
      <c r="L251" s="195"/>
      <c r="M251" s="195"/>
      <c r="N251" s="195"/>
    </row>
    <row r="252" spans="1:14">
      <c r="A252" s="195"/>
      <c r="B252" s="195"/>
      <c r="C252" s="195"/>
      <c r="D252" s="195"/>
      <c r="E252" s="195"/>
      <c r="F252" s="195"/>
      <c r="G252" s="195"/>
      <c r="H252" s="195"/>
      <c r="I252" s="195"/>
      <c r="J252" s="195"/>
      <c r="K252" s="195"/>
      <c r="L252" s="195"/>
      <c r="M252" s="195"/>
      <c r="N252" s="195"/>
    </row>
    <row r="253" spans="1:14">
      <c r="A253" s="195"/>
      <c r="B253" s="195"/>
      <c r="C253" s="195"/>
      <c r="D253" s="195"/>
      <c r="E253" s="195"/>
      <c r="F253" s="195"/>
      <c r="G253" s="195"/>
      <c r="H253" s="195"/>
      <c r="I253" s="195"/>
      <c r="J253" s="195"/>
      <c r="K253" s="195"/>
      <c r="L253" s="195"/>
      <c r="M253" s="195"/>
      <c r="N253" s="195"/>
    </row>
    <row r="254" spans="1:14">
      <c r="A254" s="195"/>
      <c r="B254" s="195"/>
      <c r="C254" s="195"/>
      <c r="D254" s="195"/>
      <c r="E254" s="195"/>
      <c r="F254" s="195"/>
      <c r="G254" s="195"/>
      <c r="H254" s="195"/>
      <c r="I254" s="195"/>
      <c r="J254" s="195"/>
      <c r="K254" s="195"/>
      <c r="L254" s="195"/>
      <c r="M254" s="195"/>
      <c r="N254" s="195"/>
    </row>
    <row r="255" spans="1:14">
      <c r="A255" s="195"/>
      <c r="B255" s="195"/>
      <c r="C255" s="195"/>
      <c r="D255" s="195"/>
      <c r="E255" s="195"/>
      <c r="F255" s="195"/>
      <c r="G255" s="195"/>
      <c r="H255" s="195"/>
      <c r="I255" s="195"/>
      <c r="J255" s="195"/>
      <c r="K255" s="195"/>
      <c r="L255" s="195"/>
      <c r="M255" s="195"/>
      <c r="N255" s="195"/>
    </row>
    <row r="256" spans="1:14">
      <c r="A256" s="195"/>
      <c r="B256" s="195"/>
      <c r="C256" s="195"/>
      <c r="D256" s="195"/>
      <c r="E256" s="195"/>
      <c r="F256" s="195"/>
      <c r="G256" s="195"/>
      <c r="H256" s="195"/>
      <c r="I256" s="195"/>
      <c r="J256" s="195"/>
      <c r="K256" s="195"/>
      <c r="L256" s="195"/>
      <c r="M256" s="195"/>
      <c r="N256" s="195"/>
    </row>
    <row r="257" spans="1:14">
      <c r="A257" s="195"/>
      <c r="B257" s="195"/>
      <c r="C257" s="195"/>
      <c r="D257" s="195"/>
      <c r="E257" s="195"/>
      <c r="F257" s="195"/>
      <c r="G257" s="195"/>
      <c r="H257" s="195"/>
      <c r="I257" s="195"/>
      <c r="J257" s="195"/>
      <c r="K257" s="195"/>
      <c r="L257" s="195"/>
      <c r="M257" s="195"/>
      <c r="N257" s="195"/>
    </row>
    <row r="258" spans="1:14">
      <c r="A258" s="195"/>
      <c r="B258" s="195"/>
      <c r="C258" s="195"/>
      <c r="D258" s="195"/>
      <c r="E258" s="195"/>
      <c r="F258" s="195"/>
      <c r="G258" s="195"/>
      <c r="H258" s="195"/>
      <c r="I258" s="195"/>
      <c r="J258" s="195"/>
      <c r="K258" s="195"/>
      <c r="L258" s="195"/>
      <c r="M258" s="195"/>
      <c r="N258" s="195"/>
    </row>
    <row r="259" spans="1:14">
      <c r="A259" s="195"/>
      <c r="B259" s="195"/>
      <c r="C259" s="195"/>
      <c r="D259" s="195"/>
      <c r="E259" s="195"/>
      <c r="F259" s="195"/>
      <c r="G259" s="195"/>
      <c r="H259" s="195"/>
      <c r="I259" s="195"/>
      <c r="J259" s="195"/>
      <c r="K259" s="195"/>
      <c r="L259" s="195"/>
      <c r="M259" s="195"/>
      <c r="N259" s="195"/>
    </row>
    <row r="260" spans="1:14">
      <c r="A260" s="195"/>
      <c r="B260" s="195"/>
      <c r="C260" s="195"/>
      <c r="D260" s="195"/>
      <c r="E260" s="195"/>
      <c r="F260" s="195"/>
      <c r="G260" s="195"/>
      <c r="H260" s="195"/>
      <c r="I260" s="195"/>
      <c r="J260" s="195"/>
      <c r="K260" s="195"/>
      <c r="L260" s="195"/>
      <c r="M260" s="195"/>
      <c r="N260" s="195"/>
    </row>
    <row r="261" spans="1:14">
      <c r="A261" s="195"/>
      <c r="B261" s="195"/>
      <c r="C261" s="195"/>
      <c r="D261" s="195"/>
      <c r="E261" s="195"/>
      <c r="F261" s="195"/>
      <c r="G261" s="195"/>
      <c r="H261" s="195"/>
      <c r="I261" s="195"/>
      <c r="J261" s="195"/>
      <c r="K261" s="195"/>
      <c r="L261" s="195"/>
      <c r="M261" s="195"/>
      <c r="N261" s="195"/>
    </row>
    <row r="262" spans="1:14">
      <c r="A262" s="195"/>
      <c r="B262" s="195"/>
      <c r="C262" s="195"/>
      <c r="D262" s="195"/>
      <c r="E262" s="195"/>
      <c r="F262" s="195"/>
      <c r="G262" s="195"/>
      <c r="H262" s="195"/>
      <c r="I262" s="195"/>
      <c r="J262" s="195"/>
      <c r="K262" s="195"/>
      <c r="L262" s="195"/>
      <c r="M262" s="195"/>
      <c r="N262" s="195"/>
    </row>
    <row r="263" spans="1:14">
      <c r="A263" s="195"/>
      <c r="B263" s="195"/>
      <c r="C263" s="195"/>
      <c r="D263" s="195"/>
      <c r="E263" s="195"/>
      <c r="F263" s="195"/>
      <c r="G263" s="195"/>
      <c r="H263" s="195"/>
      <c r="I263" s="195"/>
      <c r="J263" s="195"/>
      <c r="K263" s="195"/>
      <c r="L263" s="195"/>
      <c r="M263" s="195"/>
      <c r="N263" s="195"/>
    </row>
    <row r="264" spans="1:14">
      <c r="A264" s="195"/>
      <c r="B264" s="195"/>
      <c r="C264" s="195"/>
      <c r="D264" s="195"/>
      <c r="E264" s="195"/>
      <c r="F264" s="195"/>
      <c r="G264" s="195"/>
      <c r="H264" s="195"/>
      <c r="I264" s="195"/>
      <c r="J264" s="195"/>
      <c r="K264" s="195"/>
      <c r="L264" s="195"/>
      <c r="M264" s="195"/>
      <c r="N264" s="195"/>
    </row>
    <row r="265" spans="1:14">
      <c r="A265" s="195"/>
      <c r="B265" s="195"/>
      <c r="C265" s="195"/>
      <c r="D265" s="195"/>
      <c r="E265" s="195"/>
      <c r="F265" s="195"/>
      <c r="G265" s="195"/>
      <c r="H265" s="195"/>
      <c r="I265" s="195"/>
      <c r="J265" s="195"/>
      <c r="K265" s="195"/>
      <c r="L265" s="195"/>
      <c r="M265" s="195"/>
      <c r="N265" s="195"/>
    </row>
    <row r="266" spans="1:14">
      <c r="A266" s="195"/>
      <c r="B266" s="195"/>
      <c r="C266" s="195"/>
      <c r="D266" s="195"/>
      <c r="E266" s="195"/>
      <c r="F266" s="195"/>
      <c r="G266" s="195"/>
      <c r="H266" s="195"/>
      <c r="I266" s="195"/>
      <c r="J266" s="195"/>
      <c r="K266" s="195"/>
      <c r="L266" s="195"/>
      <c r="M266" s="195"/>
      <c r="N266" s="195"/>
    </row>
    <row r="267" spans="1:14">
      <c r="A267" s="195"/>
      <c r="B267" s="195"/>
      <c r="C267" s="195"/>
      <c r="D267" s="195"/>
      <c r="E267" s="195"/>
      <c r="F267" s="195"/>
      <c r="G267" s="195"/>
      <c r="H267" s="195"/>
      <c r="I267" s="195"/>
      <c r="J267" s="195"/>
      <c r="K267" s="195"/>
      <c r="L267" s="195"/>
      <c r="M267" s="195"/>
      <c r="N267" s="195"/>
    </row>
    <row r="268" spans="1:14">
      <c r="A268" s="195"/>
      <c r="B268" s="195"/>
      <c r="C268" s="195"/>
      <c r="D268" s="195"/>
      <c r="E268" s="195"/>
      <c r="F268" s="195"/>
      <c r="G268" s="195"/>
      <c r="H268" s="195"/>
      <c r="I268" s="195"/>
      <c r="J268" s="195"/>
      <c r="K268" s="195"/>
      <c r="L268" s="195"/>
      <c r="M268" s="195"/>
      <c r="N268" s="195"/>
    </row>
    <row r="269" spans="1:14">
      <c r="A269" s="195"/>
      <c r="B269" s="195"/>
      <c r="C269" s="195"/>
      <c r="D269" s="195"/>
      <c r="E269" s="195"/>
      <c r="F269" s="195"/>
      <c r="G269" s="195"/>
      <c r="H269" s="195"/>
      <c r="I269" s="195"/>
      <c r="J269" s="195"/>
      <c r="K269" s="195"/>
      <c r="L269" s="195"/>
      <c r="M269" s="195"/>
      <c r="N269" s="195"/>
    </row>
    <row r="270" spans="1:14">
      <c r="A270" s="195"/>
      <c r="B270" s="195"/>
      <c r="C270" s="195"/>
      <c r="D270" s="195"/>
      <c r="E270" s="195"/>
      <c r="F270" s="195"/>
      <c r="G270" s="195"/>
      <c r="H270" s="195"/>
      <c r="I270" s="195"/>
      <c r="J270" s="195"/>
      <c r="K270" s="195"/>
      <c r="L270" s="195"/>
      <c r="M270" s="195"/>
      <c r="N270" s="195"/>
    </row>
    <row r="271" spans="1:14">
      <c r="A271" s="195"/>
      <c r="B271" s="195"/>
      <c r="C271" s="195"/>
      <c r="D271" s="195"/>
      <c r="E271" s="195"/>
      <c r="F271" s="195"/>
      <c r="G271" s="195"/>
      <c r="H271" s="195"/>
      <c r="I271" s="195"/>
      <c r="J271" s="195"/>
      <c r="K271" s="195"/>
      <c r="L271" s="195"/>
      <c r="M271" s="195"/>
      <c r="N271" s="195"/>
    </row>
    <row r="272" spans="1:14">
      <c r="A272" s="195"/>
      <c r="B272" s="195"/>
      <c r="C272" s="195"/>
      <c r="D272" s="195"/>
      <c r="E272" s="195"/>
      <c r="F272" s="195"/>
      <c r="G272" s="195"/>
      <c r="H272" s="195"/>
      <c r="I272" s="195"/>
      <c r="J272" s="195"/>
      <c r="K272" s="195"/>
      <c r="L272" s="195"/>
      <c r="M272" s="195"/>
      <c r="N272" s="195"/>
    </row>
    <row r="273" spans="1:14">
      <c r="A273" s="195"/>
      <c r="B273" s="195"/>
      <c r="C273" s="195"/>
      <c r="D273" s="195"/>
      <c r="E273" s="195"/>
      <c r="F273" s="195"/>
      <c r="G273" s="195"/>
      <c r="H273" s="195"/>
      <c r="I273" s="195"/>
      <c r="J273" s="195"/>
      <c r="K273" s="195"/>
      <c r="L273" s="195"/>
      <c r="M273" s="195"/>
      <c r="N273" s="195"/>
    </row>
    <row r="274" spans="1:14">
      <c r="A274" s="195"/>
      <c r="B274" s="195"/>
      <c r="C274" s="195"/>
      <c r="D274" s="195"/>
      <c r="E274" s="195"/>
      <c r="F274" s="195"/>
      <c r="G274" s="195"/>
      <c r="H274" s="195"/>
      <c r="I274" s="195"/>
      <c r="J274" s="195"/>
      <c r="K274" s="195"/>
      <c r="L274" s="195"/>
      <c r="M274" s="195"/>
      <c r="N274" s="195"/>
    </row>
    <row r="275" spans="1:14">
      <c r="A275" s="195"/>
      <c r="B275" s="195"/>
      <c r="C275" s="195"/>
      <c r="D275" s="195"/>
      <c r="E275" s="195"/>
      <c r="F275" s="195"/>
      <c r="G275" s="195"/>
      <c r="H275" s="195"/>
      <c r="I275" s="195"/>
      <c r="J275" s="195"/>
      <c r="K275" s="195"/>
      <c r="L275" s="195"/>
      <c r="M275" s="195"/>
      <c r="N275" s="195"/>
    </row>
    <row r="276" spans="1:14">
      <c r="A276" s="195"/>
      <c r="B276" s="195"/>
      <c r="C276" s="195"/>
      <c r="D276" s="195"/>
      <c r="E276" s="195"/>
      <c r="F276" s="195"/>
      <c r="G276" s="195"/>
      <c r="H276" s="195"/>
      <c r="I276" s="195"/>
      <c r="J276" s="195"/>
      <c r="K276" s="195"/>
      <c r="L276" s="195"/>
      <c r="M276" s="195"/>
      <c r="N276" s="195"/>
    </row>
    <row r="277" spans="1:14">
      <c r="A277" s="195"/>
      <c r="B277" s="195"/>
      <c r="C277" s="195"/>
      <c r="D277" s="195"/>
      <c r="E277" s="195"/>
      <c r="F277" s="195"/>
      <c r="G277" s="195"/>
      <c r="H277" s="195"/>
      <c r="I277" s="195"/>
      <c r="J277" s="195"/>
      <c r="K277" s="195"/>
      <c r="L277" s="195"/>
      <c r="M277" s="195"/>
      <c r="N277" s="195"/>
    </row>
    <row r="278" spans="1:14">
      <c r="A278" s="195"/>
      <c r="B278" s="195"/>
      <c r="C278" s="195"/>
      <c r="D278" s="195"/>
      <c r="E278" s="195"/>
      <c r="F278" s="195"/>
      <c r="G278" s="195"/>
      <c r="H278" s="195"/>
      <c r="I278" s="195"/>
      <c r="J278" s="195"/>
      <c r="K278" s="195"/>
      <c r="L278" s="195"/>
      <c r="M278" s="195"/>
      <c r="N278" s="195"/>
    </row>
    <row r="279" spans="1:14">
      <c r="A279" s="195"/>
      <c r="B279" s="195"/>
      <c r="C279" s="195"/>
      <c r="D279" s="195"/>
      <c r="E279" s="195"/>
      <c r="F279" s="195"/>
      <c r="G279" s="195"/>
      <c r="H279" s="195"/>
      <c r="I279" s="195"/>
      <c r="J279" s="195"/>
      <c r="K279" s="195"/>
      <c r="L279" s="195"/>
      <c r="M279" s="195"/>
      <c r="N279" s="195"/>
    </row>
    <row r="280" spans="1:14">
      <c r="A280" s="195"/>
      <c r="B280" s="195"/>
      <c r="C280" s="195"/>
      <c r="D280" s="195"/>
      <c r="E280" s="195"/>
      <c r="F280" s="195"/>
      <c r="G280" s="195"/>
      <c r="H280" s="195"/>
      <c r="I280" s="195"/>
      <c r="J280" s="195"/>
      <c r="K280" s="195"/>
      <c r="L280" s="195"/>
      <c r="M280" s="195"/>
      <c r="N280" s="195"/>
    </row>
    <row r="281" spans="1:14">
      <c r="A281" s="195"/>
      <c r="B281" s="195"/>
      <c r="C281" s="195"/>
      <c r="D281" s="195"/>
      <c r="E281" s="195"/>
      <c r="F281" s="195"/>
      <c r="G281" s="195"/>
      <c r="H281" s="195"/>
      <c r="I281" s="195"/>
      <c r="J281" s="195"/>
      <c r="K281" s="195"/>
      <c r="L281" s="195"/>
      <c r="M281" s="195"/>
      <c r="N281" s="195"/>
    </row>
    <row r="282" spans="1:14">
      <c r="A282" s="195"/>
      <c r="B282" s="195"/>
      <c r="C282" s="195"/>
      <c r="D282" s="195"/>
      <c r="E282" s="195"/>
      <c r="F282" s="195"/>
      <c r="G282" s="195"/>
      <c r="H282" s="195"/>
      <c r="I282" s="195"/>
      <c r="J282" s="195"/>
      <c r="K282" s="195"/>
      <c r="L282" s="195"/>
      <c r="M282" s="195"/>
      <c r="N282" s="195"/>
    </row>
    <row r="283" spans="1:14">
      <c r="A283" s="195"/>
      <c r="B283" s="195"/>
      <c r="C283" s="195"/>
      <c r="D283" s="195"/>
      <c r="E283" s="195"/>
      <c r="F283" s="195"/>
      <c r="G283" s="195"/>
      <c r="H283" s="195"/>
      <c r="I283" s="195"/>
      <c r="J283" s="195"/>
      <c r="K283" s="195"/>
      <c r="L283" s="195"/>
      <c r="M283" s="195"/>
      <c r="N283" s="195"/>
    </row>
    <row r="284" spans="1:14">
      <c r="A284" s="195"/>
      <c r="B284" s="195"/>
      <c r="C284" s="195"/>
      <c r="D284" s="195"/>
      <c r="E284" s="195"/>
      <c r="F284" s="195"/>
      <c r="G284" s="195"/>
      <c r="H284" s="195"/>
      <c r="I284" s="195"/>
      <c r="J284" s="195"/>
      <c r="K284" s="195"/>
      <c r="L284" s="195"/>
      <c r="M284" s="195"/>
      <c r="N284" s="195"/>
    </row>
    <row r="285" spans="1:14">
      <c r="A285" s="195"/>
      <c r="B285" s="195"/>
      <c r="C285" s="195"/>
      <c r="D285" s="195"/>
      <c r="E285" s="195"/>
      <c r="F285" s="195"/>
      <c r="G285" s="195"/>
      <c r="H285" s="195"/>
      <c r="I285" s="195"/>
      <c r="J285" s="195"/>
      <c r="K285" s="195"/>
      <c r="L285" s="195"/>
      <c r="M285" s="195"/>
      <c r="N285" s="195"/>
    </row>
    <row r="286" spans="1:14">
      <c r="A286" s="195"/>
      <c r="B286" s="195"/>
      <c r="C286" s="195"/>
      <c r="D286" s="195"/>
      <c r="E286" s="195"/>
      <c r="F286" s="195"/>
      <c r="G286" s="195"/>
      <c r="H286" s="195"/>
      <c r="I286" s="195"/>
      <c r="J286" s="195"/>
      <c r="K286" s="195"/>
      <c r="L286" s="195"/>
      <c r="M286" s="195"/>
      <c r="N286" s="195"/>
    </row>
    <row r="287" spans="1:14">
      <c r="A287" s="195"/>
      <c r="B287" s="195"/>
      <c r="C287" s="195"/>
      <c r="D287" s="195"/>
      <c r="E287" s="195"/>
      <c r="F287" s="195"/>
      <c r="G287" s="195"/>
      <c r="H287" s="195"/>
      <c r="I287" s="195"/>
      <c r="J287" s="195"/>
      <c r="K287" s="195"/>
      <c r="L287" s="195"/>
      <c r="M287" s="195"/>
      <c r="N287" s="195"/>
    </row>
    <row r="288" spans="1:14">
      <c r="A288" s="195"/>
      <c r="B288" s="195"/>
      <c r="C288" s="195"/>
      <c r="D288" s="195"/>
      <c r="E288" s="195"/>
      <c r="F288" s="195"/>
      <c r="G288" s="195"/>
      <c r="H288" s="195"/>
      <c r="I288" s="195"/>
      <c r="J288" s="195"/>
      <c r="K288" s="195"/>
      <c r="L288" s="195"/>
      <c r="M288" s="195"/>
      <c r="N288" s="195"/>
    </row>
    <row r="289" spans="1:14">
      <c r="A289" s="195"/>
      <c r="B289" s="195"/>
      <c r="C289" s="195"/>
      <c r="D289" s="195"/>
      <c r="E289" s="195"/>
      <c r="F289" s="195"/>
      <c r="G289" s="195"/>
      <c r="H289" s="195"/>
      <c r="I289" s="195"/>
      <c r="J289" s="195"/>
      <c r="K289" s="195"/>
      <c r="L289" s="195"/>
      <c r="M289" s="195"/>
      <c r="N289" s="195"/>
    </row>
    <row r="290" spans="1:14">
      <c r="A290" s="195"/>
      <c r="B290" s="195"/>
      <c r="C290" s="195"/>
      <c r="D290" s="195"/>
      <c r="E290" s="195"/>
      <c r="F290" s="195"/>
      <c r="G290" s="195"/>
      <c r="H290" s="195"/>
      <c r="I290" s="195"/>
      <c r="J290" s="195"/>
      <c r="K290" s="195"/>
      <c r="L290" s="195"/>
      <c r="M290" s="195"/>
      <c r="N290" s="195"/>
    </row>
    <row r="291" spans="1:14">
      <c r="A291" s="195"/>
      <c r="B291" s="195"/>
      <c r="C291" s="195"/>
      <c r="D291" s="195"/>
      <c r="E291" s="195"/>
      <c r="F291" s="195"/>
      <c r="G291" s="195"/>
      <c r="H291" s="195"/>
      <c r="I291" s="195"/>
      <c r="J291" s="195"/>
      <c r="K291" s="195"/>
      <c r="L291" s="195"/>
      <c r="M291" s="195"/>
      <c r="N291" s="195"/>
    </row>
    <row r="292" spans="1:14">
      <c r="A292" s="195"/>
      <c r="B292" s="195"/>
      <c r="C292" s="195"/>
      <c r="D292" s="195"/>
      <c r="E292" s="195"/>
      <c r="F292" s="195"/>
      <c r="G292" s="195"/>
      <c r="H292" s="195"/>
      <c r="I292" s="195"/>
      <c r="J292" s="195"/>
      <c r="K292" s="195"/>
      <c r="L292" s="195"/>
      <c r="M292" s="195"/>
      <c r="N292" s="195"/>
    </row>
    <row r="293" spans="1:14">
      <c r="A293" s="195"/>
      <c r="B293" s="195"/>
      <c r="C293" s="195"/>
      <c r="D293" s="195"/>
      <c r="E293" s="195"/>
      <c r="F293" s="195"/>
      <c r="G293" s="195"/>
      <c r="H293" s="195"/>
      <c r="I293" s="195"/>
      <c r="J293" s="195"/>
      <c r="K293" s="195"/>
      <c r="L293" s="195"/>
      <c r="M293" s="195"/>
      <c r="N293" s="195"/>
    </row>
    <row r="294" spans="1:14">
      <c r="A294" s="195"/>
      <c r="B294" s="195"/>
      <c r="C294" s="195"/>
      <c r="D294" s="195"/>
      <c r="E294" s="195"/>
      <c r="F294" s="195"/>
      <c r="G294" s="195"/>
      <c r="H294" s="195"/>
      <c r="I294" s="195"/>
      <c r="J294" s="195"/>
      <c r="K294" s="195"/>
      <c r="L294" s="195"/>
      <c r="M294" s="195"/>
      <c r="N294" s="195"/>
    </row>
    <row r="295" spans="1:14">
      <c r="A295" s="195"/>
      <c r="B295" s="195"/>
      <c r="C295" s="195"/>
      <c r="D295" s="195"/>
      <c r="E295" s="195"/>
      <c r="F295" s="195"/>
      <c r="G295" s="195"/>
      <c r="H295" s="195"/>
      <c r="I295" s="195"/>
      <c r="J295" s="195"/>
      <c r="K295" s="195"/>
      <c r="L295" s="195"/>
      <c r="M295" s="195"/>
      <c r="N295" s="195"/>
    </row>
    <row r="296" spans="1:14">
      <c r="A296" s="195"/>
      <c r="B296" s="195"/>
      <c r="C296" s="195"/>
      <c r="D296" s="195"/>
      <c r="E296" s="195"/>
      <c r="F296" s="195"/>
      <c r="G296" s="195"/>
      <c r="H296" s="195"/>
      <c r="I296" s="195"/>
      <c r="J296" s="195"/>
      <c r="K296" s="195"/>
      <c r="L296" s="195"/>
      <c r="M296" s="195"/>
      <c r="N296" s="195"/>
    </row>
    <row r="297" spans="1:14">
      <c r="A297" s="195"/>
      <c r="B297" s="195"/>
      <c r="C297" s="195"/>
      <c r="D297" s="195"/>
      <c r="E297" s="195"/>
      <c r="F297" s="195"/>
      <c r="G297" s="195"/>
      <c r="H297" s="195"/>
      <c r="I297" s="195"/>
      <c r="J297" s="195"/>
      <c r="K297" s="195"/>
      <c r="L297" s="195"/>
      <c r="M297" s="195"/>
      <c r="N297" s="195"/>
    </row>
    <row r="298" spans="1:14">
      <c r="A298" s="195"/>
      <c r="B298" s="195"/>
      <c r="C298" s="195"/>
      <c r="D298" s="195"/>
      <c r="E298" s="195"/>
      <c r="F298" s="195"/>
      <c r="G298" s="195"/>
      <c r="H298" s="195"/>
      <c r="I298" s="195"/>
      <c r="J298" s="195"/>
      <c r="K298" s="195"/>
      <c r="L298" s="195"/>
      <c r="M298" s="195"/>
      <c r="N298" s="195"/>
    </row>
    <row r="299" spans="1:14">
      <c r="A299" s="195"/>
      <c r="B299" s="195"/>
      <c r="C299" s="195"/>
      <c r="D299" s="195"/>
      <c r="E299" s="195"/>
      <c r="F299" s="195"/>
      <c r="G299" s="195"/>
      <c r="H299" s="195"/>
      <c r="I299" s="195"/>
      <c r="J299" s="195"/>
      <c r="K299" s="195"/>
      <c r="L299" s="195"/>
      <c r="M299" s="195"/>
      <c r="N299" s="195"/>
    </row>
    <row r="300" spans="1:14">
      <c r="A300" s="195"/>
      <c r="B300" s="195"/>
      <c r="C300" s="195"/>
      <c r="D300" s="195"/>
      <c r="E300" s="195"/>
      <c r="F300" s="195"/>
      <c r="G300" s="195"/>
      <c r="H300" s="195"/>
      <c r="I300" s="195"/>
      <c r="J300" s="195"/>
      <c r="K300" s="195"/>
      <c r="L300" s="195"/>
      <c r="M300" s="195"/>
      <c r="N300" s="195"/>
    </row>
    <row r="301" spans="1:14">
      <c r="A301" s="195"/>
      <c r="B301" s="195"/>
      <c r="C301" s="195"/>
      <c r="D301" s="195"/>
      <c r="E301" s="195"/>
      <c r="F301" s="195"/>
      <c r="G301" s="195"/>
      <c r="H301" s="195"/>
      <c r="I301" s="195"/>
      <c r="J301" s="195"/>
      <c r="K301" s="195"/>
      <c r="L301" s="195"/>
      <c r="M301" s="195"/>
      <c r="N301" s="195"/>
    </row>
    <row r="302" spans="1:14">
      <c r="A302" s="195"/>
      <c r="B302" s="195"/>
      <c r="C302" s="195"/>
      <c r="D302" s="195"/>
      <c r="E302" s="195"/>
      <c r="F302" s="195"/>
      <c r="G302" s="195"/>
      <c r="H302" s="195"/>
      <c r="I302" s="195"/>
      <c r="J302" s="195"/>
      <c r="K302" s="195"/>
      <c r="L302" s="195"/>
      <c r="M302" s="195"/>
      <c r="N302" s="195"/>
    </row>
    <row r="303" spans="1:14">
      <c r="A303" s="195"/>
      <c r="B303" s="195"/>
      <c r="C303" s="195"/>
      <c r="D303" s="195"/>
      <c r="E303" s="195"/>
      <c r="F303" s="195"/>
      <c r="G303" s="195"/>
      <c r="H303" s="195"/>
      <c r="I303" s="195"/>
      <c r="J303" s="195"/>
      <c r="K303" s="195"/>
      <c r="L303" s="195"/>
      <c r="M303" s="195"/>
      <c r="N303" s="195"/>
    </row>
    <row r="304" spans="1:14">
      <c r="A304" s="195"/>
      <c r="B304" s="195"/>
      <c r="C304" s="195"/>
      <c r="D304" s="195"/>
      <c r="E304" s="195"/>
      <c r="F304" s="195"/>
      <c r="G304" s="195"/>
      <c r="H304" s="195"/>
      <c r="I304" s="195"/>
      <c r="J304" s="195"/>
      <c r="K304" s="195"/>
      <c r="L304" s="195"/>
      <c r="M304" s="195"/>
      <c r="N304" s="195"/>
    </row>
    <row r="305" spans="1:14">
      <c r="A305" s="195"/>
      <c r="B305" s="195"/>
      <c r="C305" s="195"/>
      <c r="D305" s="195"/>
      <c r="E305" s="195"/>
      <c r="F305" s="195"/>
      <c r="G305" s="195"/>
      <c r="H305" s="195"/>
      <c r="I305" s="195"/>
      <c r="J305" s="195"/>
      <c r="K305" s="195"/>
      <c r="L305" s="195"/>
      <c r="M305" s="195"/>
      <c r="N305" s="195"/>
    </row>
    <row r="306" spans="1:14">
      <c r="A306" s="195"/>
      <c r="B306" s="195"/>
      <c r="C306" s="195"/>
      <c r="D306" s="195"/>
      <c r="E306" s="195"/>
      <c r="F306" s="195"/>
      <c r="G306" s="195"/>
      <c r="H306" s="195"/>
      <c r="I306" s="195"/>
      <c r="J306" s="195"/>
      <c r="K306" s="195"/>
      <c r="L306" s="195"/>
      <c r="M306" s="195"/>
      <c r="N306" s="195"/>
    </row>
    <row r="307" spans="1:14">
      <c r="A307" s="195"/>
      <c r="B307" s="195"/>
      <c r="C307" s="195"/>
      <c r="D307" s="195"/>
      <c r="E307" s="195"/>
      <c r="F307" s="195"/>
      <c r="G307" s="195"/>
      <c r="H307" s="195"/>
      <c r="I307" s="195"/>
      <c r="J307" s="195"/>
      <c r="K307" s="195"/>
      <c r="L307" s="195"/>
      <c r="M307" s="195"/>
      <c r="N307" s="195"/>
    </row>
    <row r="308" spans="1:14">
      <c r="A308" s="195"/>
      <c r="B308" s="195"/>
      <c r="C308" s="195"/>
      <c r="D308" s="195"/>
      <c r="E308" s="195"/>
      <c r="F308" s="195"/>
      <c r="G308" s="195"/>
      <c r="H308" s="195"/>
      <c r="I308" s="195"/>
      <c r="J308" s="195"/>
      <c r="K308" s="195"/>
      <c r="L308" s="195"/>
      <c r="M308" s="195"/>
      <c r="N308" s="195"/>
    </row>
    <row r="309" spans="1:14">
      <c r="A309" s="195"/>
      <c r="B309" s="195"/>
      <c r="C309" s="195"/>
      <c r="D309" s="195"/>
      <c r="E309" s="195"/>
      <c r="F309" s="195"/>
      <c r="G309" s="195"/>
      <c r="H309" s="195"/>
      <c r="I309" s="195"/>
      <c r="J309" s="195"/>
      <c r="K309" s="195"/>
      <c r="L309" s="195"/>
      <c r="M309" s="195"/>
      <c r="N309" s="195"/>
    </row>
    <row r="310" spans="1:14">
      <c r="A310" s="195"/>
      <c r="B310" s="195"/>
      <c r="C310" s="195"/>
      <c r="D310" s="195"/>
      <c r="E310" s="195"/>
      <c r="F310" s="195"/>
      <c r="G310" s="195"/>
      <c r="H310" s="195"/>
      <c r="I310" s="195"/>
      <c r="J310" s="195"/>
      <c r="K310" s="195"/>
      <c r="L310" s="195"/>
      <c r="M310" s="195"/>
      <c r="N310" s="195"/>
    </row>
    <row r="311" spans="1:14">
      <c r="A311" s="195"/>
      <c r="B311" s="195"/>
      <c r="C311" s="195"/>
      <c r="D311" s="195"/>
      <c r="E311" s="195"/>
      <c r="F311" s="195"/>
      <c r="G311" s="195"/>
      <c r="H311" s="195"/>
      <c r="I311" s="195"/>
      <c r="J311" s="195"/>
      <c r="K311" s="195"/>
      <c r="L311" s="195"/>
      <c r="M311" s="195"/>
      <c r="N311" s="195"/>
    </row>
    <row r="312" spans="1:14">
      <c r="A312" s="195"/>
      <c r="B312" s="195"/>
      <c r="C312" s="195"/>
      <c r="D312" s="195"/>
      <c r="E312" s="195"/>
      <c r="F312" s="195"/>
      <c r="G312" s="195"/>
      <c r="H312" s="195"/>
      <c r="I312" s="195"/>
      <c r="J312" s="195"/>
      <c r="K312" s="195"/>
      <c r="L312" s="195"/>
      <c r="M312" s="195"/>
      <c r="N312" s="195"/>
    </row>
    <row r="313" spans="1:14">
      <c r="A313" s="195"/>
      <c r="B313" s="195"/>
      <c r="C313" s="195"/>
      <c r="D313" s="195"/>
      <c r="E313" s="195"/>
      <c r="F313" s="195"/>
      <c r="G313" s="195"/>
      <c r="H313" s="195"/>
      <c r="I313" s="195"/>
      <c r="J313" s="195"/>
      <c r="K313" s="195"/>
      <c r="L313" s="195"/>
      <c r="M313" s="195"/>
      <c r="N313" s="195"/>
    </row>
    <row r="314" spans="1:14">
      <c r="A314" s="195"/>
      <c r="B314" s="195"/>
      <c r="C314" s="195"/>
      <c r="D314" s="195"/>
      <c r="E314" s="195"/>
      <c r="F314" s="195"/>
      <c r="G314" s="195"/>
      <c r="H314" s="195"/>
      <c r="I314" s="195"/>
      <c r="J314" s="195"/>
      <c r="K314" s="195"/>
      <c r="L314" s="195"/>
      <c r="M314" s="195"/>
      <c r="N314" s="195"/>
    </row>
    <row r="315" spans="1:14">
      <c r="A315" s="195"/>
      <c r="B315" s="195"/>
      <c r="C315" s="195"/>
      <c r="D315" s="195"/>
      <c r="E315" s="195"/>
      <c r="F315" s="195"/>
      <c r="G315" s="195"/>
      <c r="H315" s="195"/>
      <c r="I315" s="195"/>
      <c r="J315" s="195"/>
      <c r="K315" s="195"/>
      <c r="L315" s="195"/>
      <c r="M315" s="195"/>
      <c r="N315" s="195"/>
    </row>
    <row r="316" spans="1:14">
      <c r="A316" s="195"/>
      <c r="B316" s="195"/>
      <c r="C316" s="195"/>
      <c r="D316" s="195"/>
      <c r="E316" s="195"/>
      <c r="F316" s="195"/>
      <c r="G316" s="195"/>
      <c r="H316" s="195"/>
      <c r="I316" s="195"/>
      <c r="J316" s="195"/>
      <c r="K316" s="195"/>
      <c r="L316" s="195"/>
      <c r="M316" s="195"/>
      <c r="N316" s="195"/>
    </row>
    <row r="317" spans="1:14">
      <c r="A317" s="195"/>
      <c r="B317" s="195"/>
      <c r="C317" s="195"/>
      <c r="D317" s="195"/>
      <c r="E317" s="195"/>
      <c r="F317" s="195"/>
      <c r="G317" s="195"/>
      <c r="H317" s="195"/>
      <c r="I317" s="195"/>
      <c r="J317" s="195"/>
      <c r="K317" s="195"/>
      <c r="L317" s="195"/>
      <c r="M317" s="195"/>
      <c r="N317" s="195"/>
    </row>
    <row r="318" spans="1:14">
      <c r="A318" s="195"/>
      <c r="B318" s="195"/>
      <c r="C318" s="195"/>
      <c r="D318" s="195"/>
      <c r="E318" s="195"/>
      <c r="F318" s="195"/>
      <c r="G318" s="195"/>
      <c r="H318" s="195"/>
      <c r="I318" s="195"/>
      <c r="J318" s="195"/>
      <c r="K318" s="195"/>
      <c r="L318" s="195"/>
      <c r="M318" s="195"/>
      <c r="N318" s="195"/>
    </row>
    <row r="319" spans="1:14">
      <c r="A319" s="195"/>
      <c r="B319" s="195"/>
      <c r="C319" s="195"/>
      <c r="D319" s="195"/>
      <c r="E319" s="195"/>
      <c r="F319" s="195"/>
      <c r="G319" s="195"/>
      <c r="H319" s="195"/>
      <c r="I319" s="195"/>
      <c r="J319" s="195"/>
      <c r="K319" s="195"/>
      <c r="L319" s="195"/>
      <c r="M319" s="195"/>
      <c r="N319" s="195"/>
    </row>
    <row r="320" spans="1:14">
      <c r="A320" s="195"/>
      <c r="B320" s="195"/>
      <c r="C320" s="195"/>
      <c r="D320" s="195"/>
      <c r="E320" s="195"/>
      <c r="F320" s="195"/>
      <c r="G320" s="195"/>
      <c r="H320" s="195"/>
      <c r="I320" s="195"/>
      <c r="J320" s="195"/>
      <c r="K320" s="195"/>
      <c r="L320" s="195"/>
      <c r="M320" s="195"/>
      <c r="N320" s="195"/>
    </row>
    <row r="321" spans="1:14">
      <c r="A321" s="195"/>
      <c r="B321" s="195"/>
      <c r="C321" s="195"/>
      <c r="D321" s="195"/>
      <c r="E321" s="195"/>
      <c r="F321" s="195"/>
      <c r="G321" s="195"/>
      <c r="H321" s="195"/>
      <c r="I321" s="195"/>
      <c r="J321" s="195"/>
      <c r="K321" s="195"/>
      <c r="L321" s="195"/>
      <c r="M321" s="195"/>
      <c r="N321" s="195"/>
    </row>
    <row r="322" spans="1:14">
      <c r="A322" s="195"/>
      <c r="B322" s="195"/>
      <c r="C322" s="195"/>
      <c r="D322" s="195"/>
      <c r="E322" s="195"/>
      <c r="F322" s="195"/>
      <c r="G322" s="195"/>
      <c r="H322" s="195"/>
      <c r="I322" s="195"/>
      <c r="J322" s="195"/>
      <c r="K322" s="195"/>
      <c r="L322" s="195"/>
      <c r="M322" s="195"/>
      <c r="N322" s="195"/>
    </row>
    <row r="323" spans="1:14">
      <c r="A323" s="195"/>
      <c r="B323" s="195"/>
      <c r="C323" s="195"/>
      <c r="D323" s="195"/>
      <c r="E323" s="195"/>
      <c r="F323" s="195"/>
      <c r="G323" s="195"/>
      <c r="H323" s="195"/>
      <c r="I323" s="195"/>
      <c r="J323" s="195"/>
      <c r="K323" s="195"/>
      <c r="L323" s="195"/>
      <c r="M323" s="195"/>
      <c r="N323" s="195"/>
    </row>
    <row r="324" spans="1:14">
      <c r="A324" s="195"/>
      <c r="B324" s="195"/>
      <c r="C324" s="195"/>
      <c r="D324" s="195"/>
      <c r="E324" s="195"/>
      <c r="F324" s="195"/>
      <c r="G324" s="195"/>
      <c r="H324" s="195"/>
      <c r="I324" s="195"/>
      <c r="J324" s="195"/>
      <c r="K324" s="195"/>
      <c r="L324" s="195"/>
      <c r="M324" s="195"/>
      <c r="N324" s="195"/>
    </row>
    <row r="325" spans="1:14">
      <c r="A325" s="195"/>
      <c r="B325" s="195"/>
      <c r="C325" s="195"/>
      <c r="D325" s="195"/>
      <c r="E325" s="195"/>
      <c r="F325" s="195"/>
      <c r="G325" s="195"/>
      <c r="H325" s="195"/>
      <c r="I325" s="195"/>
      <c r="J325" s="195"/>
      <c r="K325" s="195"/>
      <c r="L325" s="195"/>
      <c r="M325" s="195"/>
      <c r="N325" s="195"/>
    </row>
    <row r="326" spans="1:14">
      <c r="A326" s="195"/>
      <c r="B326" s="195"/>
      <c r="C326" s="195"/>
      <c r="D326" s="195"/>
      <c r="E326" s="195"/>
      <c r="F326" s="195"/>
      <c r="G326" s="195"/>
      <c r="H326" s="195"/>
      <c r="I326" s="195"/>
      <c r="J326" s="195"/>
      <c r="K326" s="195"/>
      <c r="L326" s="195"/>
      <c r="M326" s="195"/>
      <c r="N326" s="195"/>
    </row>
    <row r="327" spans="1:14">
      <c r="A327" s="195"/>
      <c r="B327" s="195"/>
      <c r="C327" s="195"/>
      <c r="D327" s="195"/>
      <c r="E327" s="195"/>
      <c r="F327" s="195"/>
      <c r="G327" s="195"/>
      <c r="H327" s="195"/>
      <c r="I327" s="195"/>
      <c r="J327" s="195"/>
      <c r="K327" s="195"/>
      <c r="L327" s="195"/>
      <c r="M327" s="195"/>
      <c r="N327" s="195"/>
    </row>
    <row r="328" spans="1:14">
      <c r="A328" s="195"/>
      <c r="B328" s="195"/>
      <c r="C328" s="195"/>
      <c r="D328" s="195"/>
      <c r="E328" s="195"/>
      <c r="F328" s="195"/>
      <c r="G328" s="195"/>
      <c r="H328" s="195"/>
      <c r="I328" s="195"/>
      <c r="J328" s="195"/>
      <c r="K328" s="195"/>
      <c r="L328" s="195"/>
      <c r="M328" s="195"/>
      <c r="N328" s="195"/>
    </row>
    <row r="329" spans="1:14">
      <c r="A329" s="195"/>
      <c r="B329" s="195"/>
      <c r="C329" s="195"/>
      <c r="D329" s="195"/>
      <c r="E329" s="195"/>
      <c r="F329" s="195"/>
      <c r="G329" s="195"/>
      <c r="H329" s="195"/>
      <c r="I329" s="195"/>
      <c r="J329" s="195"/>
      <c r="K329" s="195"/>
      <c r="L329" s="195"/>
      <c r="M329" s="195"/>
      <c r="N329" s="195"/>
    </row>
    <row r="330" spans="1:14">
      <c r="A330" s="195"/>
      <c r="B330" s="195"/>
      <c r="C330" s="195"/>
      <c r="D330" s="195"/>
      <c r="E330" s="195"/>
      <c r="F330" s="195"/>
      <c r="G330" s="195"/>
      <c r="H330" s="195"/>
      <c r="I330" s="195"/>
      <c r="J330" s="195"/>
      <c r="K330" s="195"/>
      <c r="L330" s="195"/>
      <c r="M330" s="195"/>
      <c r="N330" s="195"/>
    </row>
    <row r="331" spans="1:14">
      <c r="A331" s="195"/>
      <c r="B331" s="195"/>
      <c r="C331" s="195"/>
      <c r="D331" s="195"/>
      <c r="E331" s="195"/>
      <c r="F331" s="195"/>
      <c r="G331" s="195"/>
      <c r="H331" s="195"/>
      <c r="I331" s="195"/>
      <c r="J331" s="195"/>
      <c r="K331" s="195"/>
      <c r="L331" s="195"/>
      <c r="M331" s="195"/>
      <c r="N331" s="195"/>
    </row>
    <row r="332" spans="1:14">
      <c r="A332" s="195"/>
      <c r="B332" s="195"/>
      <c r="C332" s="195"/>
      <c r="D332" s="195"/>
      <c r="E332" s="195"/>
      <c r="F332" s="195"/>
      <c r="G332" s="195"/>
      <c r="H332" s="195"/>
      <c r="I332" s="195"/>
      <c r="J332" s="195"/>
      <c r="K332" s="195"/>
      <c r="L332" s="195"/>
      <c r="M332" s="195"/>
      <c r="N332" s="195"/>
    </row>
    <row r="333" spans="1:14">
      <c r="A333" s="195"/>
      <c r="B333" s="195"/>
      <c r="C333" s="195"/>
      <c r="D333" s="195"/>
      <c r="E333" s="195"/>
      <c r="F333" s="195"/>
      <c r="G333" s="195"/>
      <c r="H333" s="195"/>
      <c r="I333" s="195"/>
      <c r="J333" s="195"/>
      <c r="K333" s="195"/>
      <c r="L333" s="195"/>
      <c r="M333" s="195"/>
      <c r="N333" s="195"/>
    </row>
    <row r="334" spans="1:14">
      <c r="A334" s="195"/>
      <c r="B334" s="195"/>
      <c r="C334" s="195"/>
      <c r="D334" s="195"/>
      <c r="E334" s="195"/>
      <c r="F334" s="195"/>
      <c r="G334" s="195"/>
      <c r="H334" s="195"/>
      <c r="I334" s="195"/>
      <c r="J334" s="195"/>
      <c r="K334" s="195"/>
      <c r="L334" s="195"/>
      <c r="M334" s="195"/>
      <c r="N334" s="195"/>
    </row>
    <row r="335" spans="1:14">
      <c r="A335" s="195"/>
      <c r="B335" s="195"/>
      <c r="C335" s="195"/>
      <c r="D335" s="195"/>
      <c r="E335" s="195"/>
      <c r="F335" s="195"/>
      <c r="G335" s="195"/>
      <c r="H335" s="195"/>
      <c r="I335" s="195"/>
      <c r="J335" s="195"/>
      <c r="K335" s="195"/>
      <c r="L335" s="195"/>
      <c r="M335" s="195"/>
      <c r="N335" s="195"/>
    </row>
    <row r="336" spans="1:14">
      <c r="A336" s="195"/>
      <c r="B336" s="195"/>
      <c r="C336" s="195"/>
      <c r="D336" s="195"/>
      <c r="E336" s="195"/>
      <c r="F336" s="195"/>
      <c r="G336" s="195"/>
      <c r="H336" s="195"/>
      <c r="I336" s="195"/>
      <c r="J336" s="195"/>
      <c r="K336" s="195"/>
      <c r="L336" s="195"/>
      <c r="M336" s="195"/>
      <c r="N336" s="195"/>
    </row>
    <row r="337" spans="1:14">
      <c r="A337" s="195"/>
      <c r="B337" s="195"/>
      <c r="C337" s="195"/>
      <c r="D337" s="195"/>
      <c r="E337" s="195"/>
      <c r="F337" s="195"/>
      <c r="G337" s="195"/>
      <c r="H337" s="195"/>
      <c r="I337" s="195"/>
      <c r="J337" s="195"/>
      <c r="K337" s="195"/>
      <c r="L337" s="195"/>
      <c r="M337" s="195"/>
      <c r="N337" s="195"/>
    </row>
    <row r="338" spans="1:14">
      <c r="A338" s="195"/>
      <c r="B338" s="195"/>
      <c r="C338" s="195"/>
      <c r="D338" s="195"/>
      <c r="E338" s="195"/>
      <c r="F338" s="195"/>
      <c r="G338" s="195"/>
      <c r="H338" s="195"/>
      <c r="I338" s="195"/>
      <c r="J338" s="195"/>
      <c r="K338" s="195"/>
      <c r="L338" s="195"/>
      <c r="M338" s="195"/>
      <c r="N338" s="195"/>
    </row>
    <row r="339" spans="1:14">
      <c r="A339" s="195"/>
      <c r="B339" s="195"/>
      <c r="C339" s="195"/>
      <c r="D339" s="195"/>
      <c r="E339" s="195"/>
      <c r="F339" s="195"/>
      <c r="G339" s="195"/>
      <c r="H339" s="195"/>
      <c r="I339" s="195"/>
      <c r="J339" s="195"/>
      <c r="K339" s="195"/>
      <c r="L339" s="195"/>
      <c r="M339" s="195"/>
      <c r="N339" s="195"/>
    </row>
    <row r="340" spans="1:14">
      <c r="A340" s="195"/>
      <c r="B340" s="195"/>
      <c r="C340" s="195"/>
      <c r="D340" s="195"/>
      <c r="E340" s="195"/>
      <c r="F340" s="195"/>
      <c r="G340" s="195"/>
      <c r="H340" s="195"/>
      <c r="I340" s="195"/>
      <c r="J340" s="195"/>
      <c r="K340" s="195"/>
      <c r="L340" s="195"/>
      <c r="M340" s="195"/>
      <c r="N340" s="195"/>
    </row>
    <row r="341" spans="1:14">
      <c r="A341" s="195"/>
      <c r="B341" s="195"/>
      <c r="C341" s="195"/>
      <c r="D341" s="195"/>
      <c r="E341" s="195"/>
      <c r="F341" s="195"/>
      <c r="G341" s="195"/>
      <c r="H341" s="195"/>
      <c r="I341" s="195"/>
      <c r="J341" s="195"/>
      <c r="K341" s="195"/>
      <c r="L341" s="195"/>
      <c r="M341" s="195"/>
      <c r="N341" s="195"/>
    </row>
    <row r="342" spans="1:14">
      <c r="A342" s="195"/>
      <c r="B342" s="195"/>
      <c r="C342" s="195"/>
      <c r="D342" s="195"/>
      <c r="E342" s="195"/>
      <c r="F342" s="195"/>
      <c r="G342" s="195"/>
      <c r="H342" s="195"/>
      <c r="I342" s="195"/>
      <c r="J342" s="195"/>
      <c r="K342" s="195"/>
      <c r="L342" s="195"/>
      <c r="M342" s="195"/>
      <c r="N342" s="195"/>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101"/>
  <sheetViews>
    <sheetView topLeftCell="F1" workbookViewId="0">
      <selection activeCell="A10" sqref="A10:I10"/>
    </sheetView>
  </sheetViews>
  <sheetFormatPr baseColWidth="10" defaultRowHeight="15"/>
  <cols>
    <col min="1" max="1" width="38.7109375" bestFit="1" customWidth="1"/>
    <col min="2" max="2" width="12.5703125" bestFit="1" customWidth="1"/>
    <col min="3" max="3" width="11.85546875" bestFit="1" customWidth="1"/>
    <col min="4" max="4" width="18.5703125" customWidth="1"/>
    <col min="5" max="5" width="15" bestFit="1" customWidth="1"/>
    <col min="6" max="6" width="15.42578125" bestFit="1" customWidth="1"/>
    <col min="7" max="7" width="10" customWidth="1"/>
    <col min="8" max="8" width="8.5703125" customWidth="1"/>
    <col min="9" max="9" width="9" customWidth="1"/>
    <col min="10" max="10" width="10" customWidth="1"/>
    <col min="12" max="12" width="25.28515625" bestFit="1" customWidth="1"/>
    <col min="13" max="13" width="19" bestFit="1" customWidth="1"/>
    <col min="14" max="14" width="17.42578125" bestFit="1" customWidth="1"/>
    <col min="15" max="15" width="16.42578125" bestFit="1" customWidth="1"/>
    <col min="16" max="18" width="15.5703125" bestFit="1" customWidth="1"/>
  </cols>
  <sheetData>
    <row r="2" spans="1:13">
      <c r="A2" s="989" t="s">
        <v>1022</v>
      </c>
      <c r="B2" s="989"/>
      <c r="C2" s="989"/>
      <c r="D2" s="989"/>
      <c r="E2" s="989"/>
      <c r="F2" s="989"/>
      <c r="G2" s="989"/>
      <c r="H2" s="989"/>
      <c r="I2" s="989"/>
      <c r="M2" s="78"/>
    </row>
    <row r="3" spans="1:13" s="78" customFormat="1">
      <c r="B3" s="176"/>
      <c r="C3" s="176"/>
      <c r="D3" s="176"/>
      <c r="E3" s="176"/>
      <c r="F3" s="176"/>
      <c r="G3" s="176"/>
      <c r="H3" s="176"/>
      <c r="I3" s="176"/>
    </row>
    <row r="4" spans="1:13" s="78" customFormat="1">
      <c r="A4" s="996" t="s">
        <v>1300</v>
      </c>
      <c r="B4" s="997"/>
      <c r="C4" s="997"/>
      <c r="D4" s="997"/>
      <c r="E4" s="997"/>
      <c r="F4" s="997"/>
      <c r="G4" s="997"/>
      <c r="H4" s="997"/>
      <c r="I4" s="998"/>
    </row>
    <row r="5" spans="1:13" s="78" customFormat="1">
      <c r="A5" s="613" t="s">
        <v>1085</v>
      </c>
      <c r="B5" s="613" t="s">
        <v>1301</v>
      </c>
      <c r="C5" s="613" t="s">
        <v>1014</v>
      </c>
      <c r="D5" s="613" t="s">
        <v>1015</v>
      </c>
      <c r="E5" s="613" t="s">
        <v>1304</v>
      </c>
      <c r="F5" s="613" t="s">
        <v>1305</v>
      </c>
      <c r="G5" s="613" t="s">
        <v>1298</v>
      </c>
      <c r="H5" s="613" t="s">
        <v>1010</v>
      </c>
      <c r="I5" s="344" t="s">
        <v>1299</v>
      </c>
      <c r="J5" s="999"/>
      <c r="K5" s="1000"/>
      <c r="L5" s="1000"/>
    </row>
    <row r="6" spans="1:13" s="78" customFormat="1">
      <c r="A6" s="613">
        <v>11949</v>
      </c>
      <c r="B6" s="613">
        <v>1957</v>
      </c>
      <c r="C6" s="368">
        <v>0.46</v>
      </c>
      <c r="D6" s="626">
        <f>+(A6-B6)*C6</f>
        <v>4596.3200000000006</v>
      </c>
      <c r="E6" s="626">
        <f>+D6*0.447</f>
        <v>2054.5550400000002</v>
      </c>
      <c r="F6" s="626">
        <f>+E6*0.42</f>
        <v>862.91311680000001</v>
      </c>
      <c r="G6" s="232">
        <f>+F6*0.6</f>
        <v>517.74787007999998</v>
      </c>
      <c r="H6" s="368">
        <f>+G6/(SUM(G6:G8))</f>
        <v>0.3375262054507337</v>
      </c>
      <c r="I6" s="321">
        <f>+G6/A6/10</f>
        <v>4.3329807521968362E-3</v>
      </c>
    </row>
    <row r="7" spans="1:13" s="78" customFormat="1">
      <c r="A7" s="613"/>
      <c r="B7" s="613"/>
      <c r="C7" s="368">
        <v>0.28000000000000003</v>
      </c>
      <c r="D7" s="626">
        <f>+(A6-B6)*C7</f>
        <v>2797.76</v>
      </c>
      <c r="E7" s="626">
        <f>+D7*0.447</f>
        <v>1250.5987200000002</v>
      </c>
      <c r="F7" s="626">
        <f>+E7*0.89</f>
        <v>1113.0328608000002</v>
      </c>
      <c r="G7" s="232">
        <f>+F7*0.6</f>
        <v>667.81971648000012</v>
      </c>
      <c r="H7" s="368">
        <f>+G7/(SUM(G6:G8))</f>
        <v>0.43535988819007687</v>
      </c>
      <c r="I7" s="321">
        <f>+G7/A6/10</f>
        <v>5.5889172021089647E-3</v>
      </c>
    </row>
    <row r="8" spans="1:13" s="78" customFormat="1">
      <c r="A8" s="613"/>
      <c r="B8" s="613"/>
      <c r="C8" s="368">
        <v>0.26</v>
      </c>
      <c r="D8" s="626">
        <f>+(A6-B6)*C8</f>
        <v>2597.92</v>
      </c>
      <c r="E8" s="626">
        <f>+D8*0.447</f>
        <v>1161.2702400000001</v>
      </c>
      <c r="F8" s="626">
        <f>+E8*0.5</f>
        <v>580.63512000000003</v>
      </c>
      <c r="G8" s="232">
        <f>+F8*0.6</f>
        <v>348.38107200000002</v>
      </c>
      <c r="H8" s="368">
        <f>+G8/(SUM(G6:G8))</f>
        <v>0.22711390635918935</v>
      </c>
      <c r="I8" s="321">
        <f>+G8/A6/10</f>
        <v>2.9155667587245798E-3</v>
      </c>
    </row>
    <row r="9" spans="1:13" s="78" customFormat="1">
      <c r="A9"/>
      <c r="B9"/>
      <c r="C9" s="379"/>
      <c r="D9" s="709">
        <f>+C6*0.42+C7*0.89+C8*0.5</f>
        <v>0.57240000000000002</v>
      </c>
      <c r="E9" s="379"/>
      <c r="F9" s="379"/>
      <c r="G9" s="379"/>
      <c r="H9" s="379"/>
      <c r="I9" s="379"/>
    </row>
    <row r="10" spans="1:13" s="78" customFormat="1">
      <c r="A10" s="1014" t="s">
        <v>1303</v>
      </c>
      <c r="B10" s="1014"/>
      <c r="C10" s="1014"/>
      <c r="D10" s="1014"/>
      <c r="E10" s="1014"/>
      <c r="F10" s="1014"/>
      <c r="G10" s="1014"/>
      <c r="H10" s="1014"/>
      <c r="I10" s="1014"/>
    </row>
    <row r="11" spans="1:13">
      <c r="A11" s="769"/>
      <c r="B11" s="769">
        <v>2023</v>
      </c>
      <c r="C11" s="769">
        <v>2024</v>
      </c>
      <c r="D11" s="769">
        <v>2025</v>
      </c>
      <c r="E11" s="769">
        <v>2026</v>
      </c>
      <c r="F11" s="769">
        <v>2027</v>
      </c>
      <c r="G11" s="769">
        <v>2028</v>
      </c>
      <c r="H11" s="769">
        <v>2029</v>
      </c>
      <c r="I11" s="769">
        <v>2030</v>
      </c>
      <c r="J11" s="78"/>
      <c r="K11" s="78"/>
    </row>
    <row r="12" spans="1:13">
      <c r="A12" s="769" t="s">
        <v>1016</v>
      </c>
      <c r="B12" s="859">
        <f>+'Proyeccion Demanda'!H16</f>
        <v>150866</v>
      </c>
      <c r="C12" s="859">
        <f>+'Proyeccion Demanda'!H17</f>
        <v>150237</v>
      </c>
      <c r="D12" s="859">
        <f>+'Proyeccion Demanda'!H18</f>
        <v>149784</v>
      </c>
      <c r="E12" s="859">
        <f>+'Proyeccion Demanda'!H19</f>
        <v>149689</v>
      </c>
      <c r="F12" s="859">
        <f>+'Proyeccion Demanda'!H20</f>
        <v>149887</v>
      </c>
      <c r="G12" s="859">
        <f>+'Proyeccion Demanda'!H21</f>
        <v>150282</v>
      </c>
      <c r="H12" s="859">
        <f>+'Proyeccion Demanda'!H22</f>
        <v>150800</v>
      </c>
      <c r="I12" s="859">
        <f>+'Proyeccion Demanda'!H23</f>
        <v>151391</v>
      </c>
      <c r="J12" s="78"/>
    </row>
    <row r="13" spans="1:13" s="78" customFormat="1">
      <c r="A13" s="768" t="s">
        <v>1302</v>
      </c>
      <c r="B13" s="711">
        <f t="shared" ref="B13:I13" si="0">+B12*$I$6</f>
        <v>653.69947416092793</v>
      </c>
      <c r="C13" s="711">
        <f t="shared" si="0"/>
        <v>650.97402926779614</v>
      </c>
      <c r="D13" s="711">
        <f t="shared" si="0"/>
        <v>649.0111889870509</v>
      </c>
      <c r="E13" s="711">
        <f t="shared" si="0"/>
        <v>648.59955581559223</v>
      </c>
      <c r="F13" s="711">
        <f t="shared" si="0"/>
        <v>649.45748600452714</v>
      </c>
      <c r="G13" s="711">
        <f t="shared" si="0"/>
        <v>651.16901340164497</v>
      </c>
      <c r="H13" s="711">
        <f t="shared" si="0"/>
        <v>653.41349743128285</v>
      </c>
      <c r="I13" s="711">
        <f t="shared" si="0"/>
        <v>655.97428905583126</v>
      </c>
    </row>
    <row r="14" spans="1:13" s="78" customFormat="1">
      <c r="A14" s="768" t="s">
        <v>1020</v>
      </c>
      <c r="B14" s="711">
        <f t="shared" ref="B14:I14" si="1">+B12*$I$7</f>
        <v>843.1775826133711</v>
      </c>
      <c r="C14" s="711">
        <f t="shared" si="1"/>
        <v>839.66215369324448</v>
      </c>
      <c r="D14" s="711">
        <f t="shared" si="1"/>
        <v>837.13037420068918</v>
      </c>
      <c r="E14" s="711">
        <f t="shared" si="1"/>
        <v>836.59942706648883</v>
      </c>
      <c r="F14" s="711">
        <f t="shared" si="1"/>
        <v>837.70603267250635</v>
      </c>
      <c r="G14" s="711">
        <f t="shared" si="1"/>
        <v>839.91365496733943</v>
      </c>
      <c r="H14" s="711">
        <f t="shared" si="1"/>
        <v>842.80871407803193</v>
      </c>
      <c r="I14" s="711">
        <f t="shared" si="1"/>
        <v>846.11176414447823</v>
      </c>
      <c r="J14"/>
    </row>
    <row r="15" spans="1:13" s="78" customFormat="1">
      <c r="A15" s="768" t="s">
        <v>1021</v>
      </c>
      <c r="B15" s="907">
        <f t="shared" ref="B15:I15" si="2">+B12*$I$8</f>
        <v>439.85989462174246</v>
      </c>
      <c r="C15" s="907">
        <f t="shared" si="2"/>
        <v>438.02600313050471</v>
      </c>
      <c r="D15" s="907">
        <f t="shared" si="2"/>
        <v>436.70525138880248</v>
      </c>
      <c r="E15" s="907">
        <f t="shared" si="2"/>
        <v>436.42827254672363</v>
      </c>
      <c r="F15" s="907">
        <f t="shared" si="2"/>
        <v>437.00555476495111</v>
      </c>
      <c r="G15" s="907">
        <f t="shared" si="2"/>
        <v>438.15720363464732</v>
      </c>
      <c r="H15" s="907">
        <f t="shared" si="2"/>
        <v>439.66746721566665</v>
      </c>
      <c r="I15" s="907">
        <f t="shared" si="2"/>
        <v>441.39056717007287</v>
      </c>
      <c r="J15"/>
    </row>
    <row r="16" spans="1:13" s="78" customFormat="1">
      <c r="A16"/>
      <c r="B16"/>
      <c r="C16"/>
      <c r="D16"/>
      <c r="E16"/>
      <c r="F16"/>
      <c r="G16"/>
      <c r="H16"/>
      <c r="I16"/>
      <c r="J16"/>
      <c r="K16"/>
    </row>
    <row r="17" spans="1:15" s="78" customFormat="1">
      <c r="C17" s="135"/>
      <c r="D17" s="135"/>
      <c r="E17" s="135"/>
      <c r="F17" s="135"/>
      <c r="G17" s="135"/>
      <c r="H17" s="135"/>
      <c r="I17" s="135"/>
    </row>
    <row r="18" spans="1:15" s="78" customFormat="1">
      <c r="A18" s="993" t="s">
        <v>634</v>
      </c>
      <c r="B18" s="993"/>
      <c r="C18" s="993"/>
      <c r="D18" s="993"/>
      <c r="E18" s="993"/>
      <c r="F18" s="993"/>
      <c r="G18" s="993"/>
      <c r="H18" s="993"/>
      <c r="I18" s="993"/>
      <c r="J18" s="993"/>
    </row>
    <row r="19" spans="1:15" s="78" customFormat="1" ht="15.75" thickBot="1">
      <c r="A19" s="180"/>
      <c r="B19" s="180"/>
      <c r="C19" s="180"/>
      <c r="D19" s="180"/>
      <c r="E19" s="180"/>
      <c r="F19" s="180"/>
      <c r="G19" s="180"/>
      <c r="H19" s="180"/>
      <c r="I19" s="180"/>
      <c r="J19" s="180"/>
    </row>
    <row r="20" spans="1:15" s="78" customFormat="1" ht="15.75" thickBot="1">
      <c r="A20" s="182"/>
      <c r="B20" s="991">
        <v>2023</v>
      </c>
      <c r="C20" s="992"/>
      <c r="D20" s="1001"/>
      <c r="E20" s="1002"/>
      <c r="F20" s="1002"/>
      <c r="G20" s="1002"/>
      <c r="H20" s="1002"/>
      <c r="I20" s="1002"/>
      <c r="J20" s="1002"/>
      <c r="N20" s="509" t="str">
        <f>'Calculo cuadrillas'!C8</f>
        <v>Cantidad vendedores</v>
      </c>
      <c r="O20" s="510">
        <f>'Calculo cuadrillas'!D8</f>
        <v>16</v>
      </c>
    </row>
    <row r="21" spans="1:15" s="78" customFormat="1" ht="15.75" thickBot="1">
      <c r="A21" s="712" t="s">
        <v>516</v>
      </c>
      <c r="B21" s="713" t="s">
        <v>434</v>
      </c>
      <c r="C21" s="714" t="s">
        <v>297</v>
      </c>
      <c r="D21" s="714">
        <f t="shared" ref="D21:J21" si="3">C11</f>
        <v>2024</v>
      </c>
      <c r="E21" s="714">
        <f t="shared" si="3"/>
        <v>2025</v>
      </c>
      <c r="F21" s="714">
        <f t="shared" si="3"/>
        <v>2026</v>
      </c>
      <c r="G21" s="714">
        <f t="shared" si="3"/>
        <v>2027</v>
      </c>
      <c r="H21" s="714">
        <f t="shared" si="3"/>
        <v>2028</v>
      </c>
      <c r="I21" s="714">
        <f t="shared" si="3"/>
        <v>2029</v>
      </c>
      <c r="J21" s="715">
        <f t="shared" si="3"/>
        <v>2030</v>
      </c>
      <c r="N21" s="509" t="str">
        <f>'Calculo cuadrillas'!C13</f>
        <v>Cantidad ingenieros</v>
      </c>
      <c r="O21" s="510">
        <f>'Calculo cuadrillas'!D13</f>
        <v>6</v>
      </c>
    </row>
    <row r="22" spans="1:15" s="78" customFormat="1">
      <c r="A22" s="240" t="s">
        <v>429</v>
      </c>
      <c r="B22" s="242">
        <f>$B$27*C22</f>
        <v>1355.715865977229</v>
      </c>
      <c r="C22" s="243">
        <v>0.7</v>
      </c>
      <c r="D22" s="244">
        <f>D$27*$C22</f>
        <v>1350.0635302640815</v>
      </c>
      <c r="E22" s="244">
        <f>E$27*$C22</f>
        <v>1345.9927702035798</v>
      </c>
      <c r="F22" s="244">
        <f t="shared" ref="D22:J26" si="4">F$27*$C22</f>
        <v>1345.1390788001634</v>
      </c>
      <c r="G22" s="244">
        <f t="shared" si="4"/>
        <v>1346.9183514093893</v>
      </c>
      <c r="H22" s="244">
        <f t="shared" si="4"/>
        <v>1350.4679104025422</v>
      </c>
      <c r="I22" s="244">
        <f t="shared" si="4"/>
        <v>1355.1227751074869</v>
      </c>
      <c r="J22" s="245">
        <f t="shared" si="4"/>
        <v>1360.4336342592676</v>
      </c>
      <c r="N22" s="509" t="str">
        <f>MO!B19</f>
        <v>Total empleados en oficina</v>
      </c>
      <c r="O22" s="510">
        <f>MO!C19</f>
        <v>30</v>
      </c>
    </row>
    <row r="23" spans="1:15" s="78" customFormat="1">
      <c r="A23" s="235" t="s">
        <v>436</v>
      </c>
      <c r="B23" s="237">
        <f>$B$27*C23</f>
        <v>154.93895611168332</v>
      </c>
      <c r="C23" s="246">
        <v>0.08</v>
      </c>
      <c r="D23" s="183">
        <f t="shared" si="4"/>
        <v>154.29297488732362</v>
      </c>
      <c r="E23" s="183">
        <f t="shared" si="4"/>
        <v>153.82774516612341</v>
      </c>
      <c r="F23" s="183">
        <f t="shared" si="4"/>
        <v>153.7301804343044</v>
      </c>
      <c r="G23" s="183">
        <f t="shared" si="4"/>
        <v>153.93352587535878</v>
      </c>
      <c r="H23" s="183">
        <f t="shared" si="4"/>
        <v>154.33918976029054</v>
      </c>
      <c r="I23" s="183">
        <f t="shared" si="4"/>
        <v>154.87117429799852</v>
      </c>
      <c r="J23" s="247">
        <f t="shared" si="4"/>
        <v>155.47812962963059</v>
      </c>
      <c r="N23" s="509" t="str">
        <f>MO!B20</f>
        <v>Cantidad cuadrillas</v>
      </c>
      <c r="O23" s="510">
        <f>MO!C20</f>
        <v>9.51383211185472</v>
      </c>
    </row>
    <row r="24" spans="1:15" s="78" customFormat="1">
      <c r="A24" s="723" t="s">
        <v>432</v>
      </c>
      <c r="B24" s="724">
        <f>$B$27*C24</f>
        <v>329.2452817373271</v>
      </c>
      <c r="C24" s="725">
        <v>0.17</v>
      </c>
      <c r="D24" s="726">
        <f>D$27*$C24</f>
        <v>327.87257163556274</v>
      </c>
      <c r="E24" s="726">
        <f t="shared" si="4"/>
        <v>326.88395847801223</v>
      </c>
      <c r="F24" s="726">
        <f t="shared" si="4"/>
        <v>326.67663342289683</v>
      </c>
      <c r="G24" s="726">
        <f t="shared" si="4"/>
        <v>327.10874248513744</v>
      </c>
      <c r="H24" s="726">
        <f t="shared" si="4"/>
        <v>327.97077824061739</v>
      </c>
      <c r="I24" s="726">
        <f t="shared" si="4"/>
        <v>329.10124538324686</v>
      </c>
      <c r="J24" s="727">
        <f>J$27*$C24</f>
        <v>330.39102546296499</v>
      </c>
      <c r="N24" s="509" t="str">
        <f>MO!B21</f>
        <v>Total empleados cuadrillas</v>
      </c>
      <c r="O24" s="510">
        <f>MO!C21</f>
        <v>35</v>
      </c>
    </row>
    <row r="25" spans="1:15" s="78" customFormat="1">
      <c r="A25" s="235" t="s">
        <v>430</v>
      </c>
      <c r="B25" s="237">
        <f>$B$27*C25</f>
        <v>58.102108541881243</v>
      </c>
      <c r="C25" s="246">
        <v>0.03</v>
      </c>
      <c r="D25" s="183">
        <f t="shared" si="4"/>
        <v>57.859865582746352</v>
      </c>
      <c r="E25" s="183">
        <f t="shared" si="4"/>
        <v>57.685404437296278</v>
      </c>
      <c r="F25" s="183">
        <f t="shared" si="4"/>
        <v>57.64881766286414</v>
      </c>
      <c r="G25" s="183">
        <f t="shared" si="4"/>
        <v>57.725072203259536</v>
      </c>
      <c r="H25" s="183">
        <f t="shared" si="4"/>
        <v>57.877196160108952</v>
      </c>
      <c r="I25" s="183">
        <f t="shared" si="4"/>
        <v>58.076690361749442</v>
      </c>
      <c r="J25" s="247">
        <f t="shared" si="4"/>
        <v>58.30429861111147</v>
      </c>
      <c r="N25" s="509" t="str">
        <f>'Cash flow'!B39</f>
        <v>TIR Accionista =</v>
      </c>
      <c r="O25" s="511">
        <f>'Cash flow'!C39</f>
        <v>0.91156592732689767</v>
      </c>
    </row>
    <row r="26" spans="1:15" s="78" customFormat="1">
      <c r="A26" s="235" t="s">
        <v>431</v>
      </c>
      <c r="B26" s="237">
        <f>$B$27*C26</f>
        <v>38.734739027920831</v>
      </c>
      <c r="C26" s="246">
        <v>0.02</v>
      </c>
      <c r="D26" s="183">
        <f t="shared" si="4"/>
        <v>38.573243721830906</v>
      </c>
      <c r="E26" s="183">
        <f t="shared" si="4"/>
        <v>38.456936291530852</v>
      </c>
      <c r="F26" s="183">
        <f t="shared" si="4"/>
        <v>38.4325451085761</v>
      </c>
      <c r="G26" s="183">
        <f t="shared" si="4"/>
        <v>38.483381468839696</v>
      </c>
      <c r="H26" s="183">
        <f t="shared" si="4"/>
        <v>38.584797440072634</v>
      </c>
      <c r="I26" s="183">
        <f t="shared" si="4"/>
        <v>38.71779357449963</v>
      </c>
      <c r="J26" s="247">
        <f t="shared" si="4"/>
        <v>38.869532407407647</v>
      </c>
      <c r="N26" s="512" t="str">
        <f>'Cash flow'!B51</f>
        <v>TIR Proyecto =</v>
      </c>
      <c r="O26" s="511">
        <f>'Cash flow'!C51</f>
        <v>0.63066596009852627</v>
      </c>
    </row>
    <row r="27" spans="1:15" s="78" customFormat="1" ht="15.75" thickBot="1">
      <c r="A27" s="239" t="s">
        <v>298</v>
      </c>
      <c r="B27" s="238">
        <f>+SUM(B13:B15)</f>
        <v>1936.7369513960416</v>
      </c>
      <c r="C27" s="248">
        <f>SUM(C22:C26)</f>
        <v>1</v>
      </c>
      <c r="D27" s="236">
        <f>+SUM(C13:C15)</f>
        <v>1928.6621860915452</v>
      </c>
      <c r="E27" s="236">
        <f t="shared" ref="E27:J27" si="5">+SUM(D13:D15)</f>
        <v>1922.8468145765426</v>
      </c>
      <c r="F27" s="236">
        <f t="shared" si="5"/>
        <v>1921.6272554288048</v>
      </c>
      <c r="G27" s="236">
        <f t="shared" si="5"/>
        <v>1924.1690734419847</v>
      </c>
      <c r="H27" s="236">
        <f t="shared" si="5"/>
        <v>1929.2398720036317</v>
      </c>
      <c r="I27" s="236">
        <f t="shared" si="5"/>
        <v>1935.8896787249814</v>
      </c>
      <c r="J27" s="236">
        <f t="shared" si="5"/>
        <v>1943.4766203703823</v>
      </c>
      <c r="N27" s="512" t="str">
        <f>'Cash flow'!B52</f>
        <v>VAN(WACC) =</v>
      </c>
      <c r="O27" s="513">
        <f>'Cash flow'!C52</f>
        <v>1347335237.9745231</v>
      </c>
    </row>
    <row r="28" spans="1:15" s="78" customFormat="1">
      <c r="C28" s="135"/>
      <c r="D28" s="135"/>
      <c r="E28" s="135"/>
      <c r="F28" s="135"/>
      <c r="G28" s="135"/>
      <c r="H28" s="135"/>
      <c r="I28" s="135"/>
    </row>
    <row r="29" spans="1:15" s="78" customFormat="1" ht="15.75" thickBot="1">
      <c r="A29" s="990" t="s">
        <v>435</v>
      </c>
      <c r="B29" s="990"/>
      <c r="C29" s="990"/>
      <c r="D29" s="990"/>
      <c r="E29" s="990"/>
      <c r="F29" s="990"/>
      <c r="G29" s="990"/>
      <c r="H29" s="990"/>
      <c r="I29" s="990"/>
    </row>
    <row r="30" spans="1:15" s="78" customFormat="1" ht="15.75" thickBot="1">
      <c r="A30" s="816" t="s">
        <v>437</v>
      </c>
      <c r="B30" s="817">
        <v>0.04</v>
      </c>
      <c r="C30" s="135"/>
      <c r="D30" s="135"/>
      <c r="E30" s="135"/>
      <c r="H30" s="135"/>
      <c r="I30" s="135"/>
    </row>
    <row r="31" spans="1:15" s="78" customFormat="1" ht="15.75" thickBot="1">
      <c r="A31"/>
      <c r="B31"/>
      <c r="C31" s="135"/>
      <c r="D31" s="135"/>
      <c r="E31" s="135"/>
      <c r="H31" s="135"/>
      <c r="I31" s="135"/>
    </row>
    <row r="32" spans="1:15" s="78" customFormat="1" ht="15.75" thickBot="1">
      <c r="A32" s="241" t="s">
        <v>717</v>
      </c>
      <c r="B32" s="629">
        <f>(0.37+0.46+0.4)/3</f>
        <v>0.41</v>
      </c>
      <c r="D32" s="135"/>
      <c r="E32" s="135"/>
      <c r="H32" s="135"/>
      <c r="I32" s="135"/>
    </row>
    <row r="33" spans="1:18" s="78" customFormat="1" ht="15.75" thickBot="1">
      <c r="A33"/>
      <c r="B33"/>
      <c r="C33" s="135"/>
      <c r="D33" s="135"/>
      <c r="E33" s="135"/>
      <c r="H33" s="329"/>
      <c r="I33" s="135"/>
    </row>
    <row r="34" spans="1:18" s="78" customFormat="1" ht="15.75" thickBot="1">
      <c r="A34" s="104"/>
      <c r="B34" s="728">
        <v>2024</v>
      </c>
      <c r="C34" s="729">
        <v>2025</v>
      </c>
      <c r="D34" s="729">
        <v>2026</v>
      </c>
      <c r="E34" s="729">
        <v>2027</v>
      </c>
      <c r="F34" s="729">
        <v>2028</v>
      </c>
      <c r="G34" s="729">
        <v>2029</v>
      </c>
      <c r="H34" s="730">
        <v>2030</v>
      </c>
      <c r="I34" s="135"/>
    </row>
    <row r="35" spans="1:18" s="78" customFormat="1" ht="15.75" thickBot="1">
      <c r="A35" s="627" t="s">
        <v>1023</v>
      </c>
      <c r="B35" s="731">
        <f t="shared" ref="B35:H35" si="6">D24*$B$30*1000</f>
        <v>13114.902865422509</v>
      </c>
      <c r="C35" s="732">
        <f t="shared" si="6"/>
        <v>13075.35833912049</v>
      </c>
      <c r="D35" s="732">
        <f t="shared" si="6"/>
        <v>13067.065336915874</v>
      </c>
      <c r="E35" s="732">
        <f t="shared" si="6"/>
        <v>13084.349699405499</v>
      </c>
      <c r="F35" s="732">
        <f t="shared" si="6"/>
        <v>13118.831129624696</v>
      </c>
      <c r="G35" s="732">
        <f t="shared" si="6"/>
        <v>13164.049815329876</v>
      </c>
      <c r="H35" s="733">
        <f t="shared" si="6"/>
        <v>13215.6410185186</v>
      </c>
      <c r="I35" s="135"/>
      <c r="L35" s="983" t="s">
        <v>1274</v>
      </c>
      <c r="M35" s="984"/>
      <c r="N35" s="984"/>
      <c r="O35" s="984"/>
      <c r="P35" s="984"/>
      <c r="Q35" s="984"/>
      <c r="R35" s="985"/>
    </row>
    <row r="36" spans="1:18" s="78" customFormat="1">
      <c r="A36" s="614" t="s">
        <v>1011</v>
      </c>
      <c r="B36" s="716">
        <f>+B13*$C$24*$B$30*1000</f>
        <v>4445.1564242943095</v>
      </c>
      <c r="C36" s="717">
        <f t="shared" ref="C36:H36" si="7">+C13*$C$24*$B$30*1000</f>
        <v>4426.6233990210139</v>
      </c>
      <c r="D36" s="717">
        <f t="shared" si="7"/>
        <v>4413.2760851119465</v>
      </c>
      <c r="E36" s="717">
        <f t="shared" si="7"/>
        <v>4410.4769795460279</v>
      </c>
      <c r="F36" s="717">
        <f t="shared" si="7"/>
        <v>4416.3109048307851</v>
      </c>
      <c r="G36" s="717">
        <f t="shared" si="7"/>
        <v>4427.9492911311854</v>
      </c>
      <c r="H36" s="718">
        <f t="shared" si="7"/>
        <v>4443.2117825327241</v>
      </c>
      <c r="L36" s="810" t="s">
        <v>928</v>
      </c>
      <c r="M36" s="811">
        <v>0.01</v>
      </c>
      <c r="N36" s="811">
        <v>0.02</v>
      </c>
      <c r="O36" s="812">
        <v>0.03</v>
      </c>
      <c r="P36" s="813">
        <v>0.04</v>
      </c>
      <c r="Q36" s="814">
        <v>0.05</v>
      </c>
      <c r="R36" s="815">
        <v>0.06</v>
      </c>
    </row>
    <row r="37" spans="1:18" s="78" customFormat="1">
      <c r="A37" s="614" t="s">
        <v>1012</v>
      </c>
      <c r="B37" s="716">
        <f>+B14*$C$24*$B$30*1000</f>
        <v>5733.6075617709239</v>
      </c>
      <c r="C37" s="717">
        <f t="shared" ref="C37:H37" si="8">+C14*$C$24*$B$30*1000</f>
        <v>5709.7026451140628</v>
      </c>
      <c r="D37" s="717">
        <f t="shared" si="8"/>
        <v>5692.4865445646865</v>
      </c>
      <c r="E37" s="717">
        <f t="shared" si="8"/>
        <v>5688.876104052124</v>
      </c>
      <c r="F37" s="717">
        <f t="shared" si="8"/>
        <v>5696.4010221730441</v>
      </c>
      <c r="G37" s="717">
        <f t="shared" si="8"/>
        <v>5711.4128537779079</v>
      </c>
      <c r="H37" s="718">
        <f t="shared" si="8"/>
        <v>5731.0992557306181</v>
      </c>
      <c r="L37" s="687" t="s">
        <v>923</v>
      </c>
      <c r="M37" s="744">
        <v>4</v>
      </c>
      <c r="N37" s="744">
        <v>8</v>
      </c>
      <c r="O37" s="742">
        <v>12</v>
      </c>
      <c r="P37" s="688">
        <v>16</v>
      </c>
      <c r="Q37" s="689">
        <v>20</v>
      </c>
      <c r="R37" s="227">
        <v>24</v>
      </c>
    </row>
    <row r="38" spans="1:18" s="78" customFormat="1">
      <c r="A38" s="614" t="s">
        <v>1013</v>
      </c>
      <c r="B38" s="716">
        <f>+B15*$C$24*$B$30*1000</f>
        <v>2991.0472834278489</v>
      </c>
      <c r="C38" s="717">
        <f t="shared" ref="C38:H38" si="9">+C15*$C$24*$B$30*1000</f>
        <v>2978.5768212874323</v>
      </c>
      <c r="D38" s="717">
        <f t="shared" si="9"/>
        <v>2969.5957094438568</v>
      </c>
      <c r="E38" s="717">
        <f t="shared" si="9"/>
        <v>2967.7122533177208</v>
      </c>
      <c r="F38" s="717">
        <f t="shared" si="9"/>
        <v>2971.6377724016679</v>
      </c>
      <c r="G38" s="717">
        <f t="shared" si="9"/>
        <v>2979.4689847156019</v>
      </c>
      <c r="H38" s="718">
        <f t="shared" si="9"/>
        <v>2989.7387770665337</v>
      </c>
      <c r="L38" s="687" t="s">
        <v>924</v>
      </c>
      <c r="M38" s="744">
        <v>2</v>
      </c>
      <c r="N38" s="744">
        <v>3</v>
      </c>
      <c r="O38" s="742">
        <v>4</v>
      </c>
      <c r="P38" s="688">
        <v>6</v>
      </c>
      <c r="Q38" s="689">
        <v>7</v>
      </c>
      <c r="R38" s="227">
        <v>8</v>
      </c>
    </row>
    <row r="39" spans="1:18" s="78" customFormat="1">
      <c r="A39" s="614" t="s">
        <v>1019</v>
      </c>
      <c r="B39" s="719">
        <f>+B36*1000/'Repago Cliente'!$B$13</f>
        <v>473.48950598914797</v>
      </c>
      <c r="C39" s="626">
        <f>+C36*1000/'Repago Cliente'!$B$13</f>
        <v>471.51540381061096</v>
      </c>
      <c r="D39" s="626">
        <f>+D36*1000/'Repago Cliente'!$B$13</f>
        <v>470.09367362479651</v>
      </c>
      <c r="E39" s="626">
        <f>+E36*1000/'Repago Cliente'!$B$13</f>
        <v>469.79551828781558</v>
      </c>
      <c r="F39" s="626">
        <f>+F36*1000/'Repago Cliente'!$B$13</f>
        <v>470.41693677962849</v>
      </c>
      <c r="G39" s="626">
        <f>+G36*1000/'Repago Cliente'!$B$13</f>
        <v>471.65663528602289</v>
      </c>
      <c r="H39" s="695">
        <f>+H36*1000/'Repago Cliente'!$B$13</f>
        <v>473.2823664918771</v>
      </c>
      <c r="I39" s="135"/>
      <c r="L39" s="690" t="s">
        <v>794</v>
      </c>
      <c r="M39" s="344">
        <v>12</v>
      </c>
      <c r="N39" s="744">
        <v>17</v>
      </c>
      <c r="O39" s="742">
        <v>23</v>
      </c>
      <c r="P39" s="688">
        <v>30</v>
      </c>
      <c r="Q39" s="689">
        <v>36</v>
      </c>
      <c r="R39" s="227">
        <v>42</v>
      </c>
    </row>
    <row r="40" spans="1:18" s="78" customFormat="1">
      <c r="A40" s="614" t="s">
        <v>1017</v>
      </c>
      <c r="B40" s="719">
        <f>+B37*1000/'Repago Cliente'!$B$32</f>
        <v>56.549337135043189</v>
      </c>
      <c r="C40" s="626">
        <f>+C37*1000/'Repago Cliente'!$B$32</f>
        <v>56.313568087955424</v>
      </c>
      <c r="D40" s="626">
        <f>+D37*1000/'Repago Cliente'!$B$32</f>
        <v>56.143769394265838</v>
      </c>
      <c r="E40" s="626">
        <f>+E37*1000/'Repago Cliente'!$B$32</f>
        <v>56.108160396692959</v>
      </c>
      <c r="F40" s="626">
        <f>+F37*1000/'Repago Cliente'!$B$32</f>
        <v>56.182377044265905</v>
      </c>
      <c r="G40" s="626">
        <f>+G37*1000/'Repago Cliente'!$B$32</f>
        <v>56.330435507858361</v>
      </c>
      <c r="H40" s="695">
        <f>+H37*1000/'Repago Cliente'!$B$32</f>
        <v>56.524598252518885</v>
      </c>
      <c r="I40" s="135"/>
      <c r="L40" s="690" t="s">
        <v>684</v>
      </c>
      <c r="M40" s="691">
        <v>2.75345802796368</v>
      </c>
      <c r="N40" s="626">
        <v>5.00691605592736</v>
      </c>
      <c r="O40" s="692">
        <v>7.2603740838910396</v>
      </c>
      <c r="P40" s="693">
        <v>9.51383211185472</v>
      </c>
      <c r="Q40" s="694">
        <v>11.7672901398184</v>
      </c>
      <c r="R40" s="695">
        <v>14.520748167782079</v>
      </c>
    </row>
    <row r="41" spans="1:18" s="78" customFormat="1">
      <c r="A41" s="614" t="s">
        <v>1084</v>
      </c>
      <c r="B41" s="719">
        <f>+B38*1000/'Repago Cliente'!$B$51</f>
        <v>12.253869202617706</v>
      </c>
      <c r="C41" s="626">
        <f>+C38*1000/'Repago Cliente'!$B$51</f>
        <v>12.202779601723888</v>
      </c>
      <c r="D41" s="626">
        <f>+D38*1000/'Repago Cliente'!$B$51</f>
        <v>12.16598534225664</v>
      </c>
      <c r="E41" s="626">
        <f>+E38*1000/'Repago Cliente'!$B$51</f>
        <v>12.158269106827527</v>
      </c>
      <c r="F41" s="626">
        <f>+F38*1000/'Repago Cliente'!$B$51</f>
        <v>12.174351365932418</v>
      </c>
      <c r="G41" s="626">
        <f>+G38*1000/'Repago Cliente'!$B$51</f>
        <v>12.206434660611363</v>
      </c>
      <c r="H41" s="695">
        <f>+H38*1000/'Repago Cliente'!$B$51</f>
        <v>12.248508449582742</v>
      </c>
      <c r="I41" s="135"/>
      <c r="L41" s="687" t="s">
        <v>689</v>
      </c>
      <c r="M41" s="618">
        <v>11</v>
      </c>
      <c r="N41" s="618">
        <v>19</v>
      </c>
      <c r="O41" s="619">
        <v>27</v>
      </c>
      <c r="P41" s="688">
        <v>35</v>
      </c>
      <c r="Q41" s="689">
        <v>44</v>
      </c>
      <c r="R41" s="227">
        <v>54</v>
      </c>
    </row>
    <row r="42" spans="1:18" s="78" customFormat="1">
      <c r="A42" s="734" t="s">
        <v>512</v>
      </c>
      <c r="B42" s="719">
        <f>+B39*10+B40*108+B41*260</f>
        <v>14028.229463156746</v>
      </c>
      <c r="C42" s="626">
        <f t="shared" ref="C42:H42" si="10">+C39*10+C40*108+C41*260</f>
        <v>13969.742088053506</v>
      </c>
      <c r="D42" s="626">
        <f t="shared" si="10"/>
        <v>13927.620019815402</v>
      </c>
      <c r="E42" s="626">
        <f t="shared" si="10"/>
        <v>13918.786473496151</v>
      </c>
      <c r="F42" s="626">
        <f t="shared" si="10"/>
        <v>13937.197443719431</v>
      </c>
      <c r="G42" s="626">
        <f t="shared" si="10"/>
        <v>13973.926399467886</v>
      </c>
      <c r="H42" s="695">
        <f t="shared" si="10"/>
        <v>14022.092473082323</v>
      </c>
      <c r="I42" s="74"/>
      <c r="J42" s="74"/>
      <c r="K42" s="74"/>
      <c r="L42" s="687" t="s">
        <v>925</v>
      </c>
      <c r="M42" s="368">
        <v>-5.6925513728997679E-2</v>
      </c>
      <c r="N42" s="368">
        <v>0.43432889676445741</v>
      </c>
      <c r="O42" s="696">
        <v>0.72302769031548197</v>
      </c>
      <c r="P42" s="697">
        <v>0.91156592732689767</v>
      </c>
      <c r="Q42" s="698">
        <v>1.0794083971753325</v>
      </c>
      <c r="R42" s="699">
        <v>1.1951321457195769</v>
      </c>
    </row>
    <row r="43" spans="1:18" s="78" customFormat="1">
      <c r="A43" s="735" t="s">
        <v>513</v>
      </c>
      <c r="B43" s="719">
        <f>+(B39+B40+B41)/12</f>
        <v>45.191059360567408</v>
      </c>
      <c r="C43" s="626">
        <f t="shared" ref="C43:H43" si="11">+(C39+C40+C41)/12</f>
        <v>45.002645958357526</v>
      </c>
      <c r="D43" s="626">
        <f t="shared" si="11"/>
        <v>44.866952363443239</v>
      </c>
      <c r="E43" s="626">
        <f t="shared" si="11"/>
        <v>44.838495649278009</v>
      </c>
      <c r="F43" s="626">
        <f t="shared" si="11"/>
        <v>44.897805432485569</v>
      </c>
      <c r="G43" s="626">
        <f t="shared" si="11"/>
        <v>45.016125454541047</v>
      </c>
      <c r="H43" s="695">
        <f t="shared" si="11"/>
        <v>45.17128943283155</v>
      </c>
      <c r="I43" s="74"/>
      <c r="J43" s="74"/>
      <c r="K43" s="74"/>
      <c r="L43" s="687" t="s">
        <v>926</v>
      </c>
      <c r="M43" s="368">
        <v>-0.21501094524645448</v>
      </c>
      <c r="N43" s="368">
        <v>0.25417645256152044</v>
      </c>
      <c r="O43" s="696">
        <v>0.49191865625495734</v>
      </c>
      <c r="P43" s="697">
        <v>0.63066596009852627</v>
      </c>
      <c r="Q43" s="698">
        <v>0.74608735733332199</v>
      </c>
      <c r="R43" s="699">
        <v>0.82183018007944519</v>
      </c>
    </row>
    <row r="44" spans="1:18" s="78" customFormat="1" ht="15.75" thickBot="1">
      <c r="A44" s="736" t="s">
        <v>716</v>
      </c>
      <c r="B44" s="720">
        <f t="shared" ref="B44:H44" si="12">B35*$B$32</f>
        <v>5377.1101748232286</v>
      </c>
      <c r="C44" s="721">
        <f t="shared" si="12"/>
        <v>5360.8969190394009</v>
      </c>
      <c r="D44" s="721">
        <f t="shared" si="12"/>
        <v>5357.4967881355078</v>
      </c>
      <c r="E44" s="721">
        <f t="shared" si="12"/>
        <v>5364.5833767562544</v>
      </c>
      <c r="F44" s="721">
        <f t="shared" si="12"/>
        <v>5378.7207631461251</v>
      </c>
      <c r="G44" s="721">
        <f t="shared" si="12"/>
        <v>5397.2604242852485</v>
      </c>
      <c r="H44" s="722">
        <f t="shared" si="12"/>
        <v>5418.4128175926253</v>
      </c>
      <c r="I44" s="74"/>
      <c r="J44" s="74"/>
      <c r="K44" s="74"/>
      <c r="L44" s="700" t="s">
        <v>927</v>
      </c>
      <c r="M44" s="701">
        <v>-1291684523.7821271</v>
      </c>
      <c r="N44" s="701">
        <v>-333762058.50250399</v>
      </c>
      <c r="O44" s="702">
        <v>575332357.36187315</v>
      </c>
      <c r="P44" s="703">
        <v>1347335237.9745231</v>
      </c>
      <c r="Q44" s="704">
        <v>2186159326.9244409</v>
      </c>
      <c r="R44" s="705">
        <v>2948590119.1623497</v>
      </c>
    </row>
    <row r="45" spans="1:18">
      <c r="J45" s="370"/>
      <c r="K45" s="74"/>
    </row>
    <row r="46" spans="1:18" s="78" customFormat="1" ht="15.75" thickBot="1">
      <c r="J46" s="74"/>
      <c r="K46" s="74"/>
    </row>
    <row r="47" spans="1:18">
      <c r="A47" s="234" t="s">
        <v>1024</v>
      </c>
      <c r="B47" s="251">
        <f>MAX(B42:H42)</f>
        <v>14028.229463156746</v>
      </c>
    </row>
    <row r="48" spans="1:18" s="78" customFormat="1">
      <c r="A48" s="233" t="s">
        <v>519</v>
      </c>
      <c r="B48" s="723">
        <f>ROUNDUP(B47*1.1,0)</f>
        <v>15432</v>
      </c>
    </row>
    <row r="49" spans="1:18" s="78" customFormat="1">
      <c r="A49" s="233" t="s">
        <v>520</v>
      </c>
      <c r="B49" s="338">
        <f>MAX(B43:H43)</f>
        <v>45.191059360567408</v>
      </c>
    </row>
    <row r="50" spans="1:18" s="78" customFormat="1">
      <c r="A50" s="994" t="s">
        <v>1025</v>
      </c>
      <c r="B50" s="994"/>
    </row>
    <row r="51" spans="1:18" s="78" customFormat="1">
      <c r="A51" s="995"/>
      <c r="B51" s="995"/>
    </row>
    <row r="52" spans="1:18" s="78" customFormat="1" ht="15.75" thickBot="1">
      <c r="A52" s="294"/>
      <c r="B52" s="294"/>
    </row>
    <row r="53" spans="1:18" ht="16.5" thickBot="1">
      <c r="A53" s="1016" t="s">
        <v>1099</v>
      </c>
      <c r="B53" s="1017"/>
      <c r="C53" s="1017"/>
      <c r="D53" s="1017"/>
      <c r="E53" s="1017"/>
      <c r="F53" s="1017"/>
      <c r="G53" s="1018"/>
      <c r="M53" s="78"/>
      <c r="N53" s="78"/>
      <c r="O53" s="78"/>
      <c r="P53" s="78"/>
      <c r="Q53" s="78"/>
      <c r="R53" s="78"/>
    </row>
    <row r="54" spans="1:18" s="78" customFormat="1">
      <c r="A54" s="1019"/>
      <c r="B54" s="1019"/>
      <c r="C54" s="1019"/>
      <c r="D54" s="1019"/>
      <c r="E54" s="1019"/>
      <c r="F54" s="1019"/>
      <c r="G54" s="1019"/>
      <c r="I54" s="980" t="s">
        <v>1275</v>
      </c>
      <c r="J54" s="980"/>
      <c r="K54" s="980"/>
      <c r="L54" s="980"/>
      <c r="M54" s="980"/>
      <c r="N54" s="980"/>
      <c r="O54" s="980"/>
      <c r="P54" s="980"/>
      <c r="Q54" s="980"/>
      <c r="R54" s="980"/>
    </row>
    <row r="55" spans="1:18">
      <c r="A55" s="30" t="s">
        <v>642</v>
      </c>
      <c r="B55" s="30">
        <f>B48</f>
        <v>15432</v>
      </c>
      <c r="C55" s="1013"/>
      <c r="D55" s="1011" t="s">
        <v>1097</v>
      </c>
      <c r="E55" s="1011"/>
      <c r="F55" s="1011"/>
      <c r="G55" s="30">
        <v>36</v>
      </c>
      <c r="I55" s="981"/>
      <c r="J55" s="981"/>
      <c r="K55" s="982"/>
      <c r="L55" s="808" t="s">
        <v>113</v>
      </c>
      <c r="M55" s="809" t="s">
        <v>114</v>
      </c>
      <c r="N55" s="809" t="s">
        <v>115</v>
      </c>
      <c r="O55" s="809" t="s">
        <v>116</v>
      </c>
      <c r="P55" s="809" t="s">
        <v>117</v>
      </c>
      <c r="Q55" s="809" t="s">
        <v>118</v>
      </c>
      <c r="R55" s="809" t="s">
        <v>119</v>
      </c>
    </row>
    <row r="56" spans="1:18">
      <c r="A56" s="30" t="s">
        <v>643</v>
      </c>
      <c r="B56" s="179">
        <f>B55/12</f>
        <v>1286</v>
      </c>
      <c r="C56" s="1013"/>
      <c r="D56" s="1011" t="s">
        <v>1098</v>
      </c>
      <c r="E56" s="1011"/>
      <c r="F56" s="1011"/>
      <c r="G56" s="30">
        <v>3</v>
      </c>
      <c r="I56" s="986" t="s">
        <v>740</v>
      </c>
      <c r="J56" s="987"/>
      <c r="K56" s="988"/>
      <c r="L56" s="178">
        <f>+B48/12</f>
        <v>1286</v>
      </c>
      <c r="M56" s="178">
        <f t="shared" ref="M56:R56" si="13">+C42/12</f>
        <v>1164.1451740044588</v>
      </c>
      <c r="N56" s="178">
        <f t="shared" si="13"/>
        <v>1160.6350016512836</v>
      </c>
      <c r="O56" s="178">
        <f t="shared" si="13"/>
        <v>1159.8988727913459</v>
      </c>
      <c r="P56" s="178">
        <f t="shared" si="13"/>
        <v>1161.4331203099525</v>
      </c>
      <c r="Q56" s="178">
        <f t="shared" si="13"/>
        <v>1164.4938666223238</v>
      </c>
      <c r="R56" s="178">
        <f t="shared" si="13"/>
        <v>1168.5077060901936</v>
      </c>
    </row>
    <row r="57" spans="1:18" s="78" customFormat="1">
      <c r="A57" s="30" t="s">
        <v>718</v>
      </c>
      <c r="B57" s="179">
        <f>B56/30</f>
        <v>42.866666666666667</v>
      </c>
      <c r="C57" s="1013"/>
      <c r="D57" s="1011" t="s">
        <v>719</v>
      </c>
      <c r="E57" s="1011"/>
      <c r="F57" s="1011"/>
      <c r="G57" s="30">
        <v>0.2</v>
      </c>
      <c r="I57" s="986" t="s">
        <v>741</v>
      </c>
      <c r="J57" s="987"/>
      <c r="K57" s="988"/>
      <c r="L57" s="178">
        <f>L56/30</f>
        <v>42.866666666666667</v>
      </c>
      <c r="M57" s="178">
        <f t="shared" ref="M57:R57" si="14">M56/30</f>
        <v>38.804839133481963</v>
      </c>
      <c r="N57" s="178">
        <f t="shared" si="14"/>
        <v>38.68783338837612</v>
      </c>
      <c r="O57" s="178">
        <f t="shared" si="14"/>
        <v>38.663295759711531</v>
      </c>
      <c r="P57" s="178">
        <f t="shared" si="14"/>
        <v>38.714437343665082</v>
      </c>
      <c r="Q57" s="178">
        <f t="shared" si="14"/>
        <v>38.816462220744128</v>
      </c>
      <c r="R57" s="178">
        <f t="shared" si="14"/>
        <v>38.950256869673119</v>
      </c>
    </row>
    <row r="58" spans="1:18">
      <c r="A58" s="177" t="s">
        <v>743</v>
      </c>
      <c r="B58" s="30">
        <v>720</v>
      </c>
      <c r="C58" s="1013"/>
      <c r="D58" s="1008" t="s">
        <v>666</v>
      </c>
      <c r="E58" s="1009"/>
      <c r="F58" s="1010"/>
      <c r="G58" s="300">
        <f>+(B64/G55)/G56*(B71+G57)</f>
        <v>54.793518518518518</v>
      </c>
      <c r="I58" s="986"/>
      <c r="J58" s="987"/>
      <c r="K58" s="988"/>
      <c r="L58" s="178">
        <f>L56/$B$58</f>
        <v>1.7861111111111112</v>
      </c>
      <c r="M58" s="178">
        <f t="shared" ref="M58:R58" si="15">M56/$B$58</f>
        <v>1.616868297228415</v>
      </c>
      <c r="N58" s="178">
        <f t="shared" si="15"/>
        <v>1.6119930578490049</v>
      </c>
      <c r="O58" s="178">
        <f t="shared" si="15"/>
        <v>1.6109706566546471</v>
      </c>
      <c r="P58" s="178">
        <f t="shared" si="15"/>
        <v>1.6131015559860451</v>
      </c>
      <c r="Q58" s="178">
        <f t="shared" si="15"/>
        <v>1.6173525925310053</v>
      </c>
      <c r="R58" s="178">
        <f t="shared" si="15"/>
        <v>1.6229273695697133</v>
      </c>
    </row>
    <row r="59" spans="1:18">
      <c r="A59" s="177" t="s">
        <v>644</v>
      </c>
      <c r="B59" s="178">
        <f>B56/B58</f>
        <v>1.7861111111111112</v>
      </c>
      <c r="C59" s="1013"/>
      <c r="D59" s="762" t="s">
        <v>667</v>
      </c>
      <c r="E59" s="762"/>
      <c r="F59" s="762"/>
      <c r="G59" s="760">
        <f>(ROUNDUP(G58,0))*B71</f>
        <v>151.25</v>
      </c>
      <c r="I59" s="986" t="s">
        <v>739</v>
      </c>
      <c r="J59" s="987"/>
      <c r="K59" s="988"/>
      <c r="L59" s="745">
        <f>ROUNDUP(L58,0)</f>
        <v>2</v>
      </c>
      <c r="M59" s="745">
        <f t="shared" ref="M59:R59" si="16">ROUNDUP(M58,0)</f>
        <v>2</v>
      </c>
      <c r="N59" s="745">
        <f t="shared" si="16"/>
        <v>2</v>
      </c>
      <c r="O59" s="745">
        <f t="shared" si="16"/>
        <v>2</v>
      </c>
      <c r="P59" s="745">
        <f t="shared" si="16"/>
        <v>2</v>
      </c>
      <c r="Q59" s="745">
        <f t="shared" si="16"/>
        <v>2</v>
      </c>
      <c r="R59" s="745">
        <f t="shared" si="16"/>
        <v>2</v>
      </c>
    </row>
    <row r="60" spans="1:18">
      <c r="A60" s="177" t="s">
        <v>645</v>
      </c>
      <c r="B60" s="178">
        <f>30/B59</f>
        <v>16.796267496111973</v>
      </c>
      <c r="C60" s="1013"/>
      <c r="D60" s="1008" t="s">
        <v>746</v>
      </c>
      <c r="E60" s="1009"/>
      <c r="F60" s="1010"/>
      <c r="G60" s="178">
        <f>+B69*(G56+G57)</f>
        <v>3.5200000000000005</v>
      </c>
      <c r="I60" s="986" t="s">
        <v>645</v>
      </c>
      <c r="J60" s="987"/>
      <c r="K60" s="988"/>
      <c r="L60" s="178">
        <f>30/L58</f>
        <v>16.796267496111973</v>
      </c>
      <c r="M60" s="178">
        <f t="shared" ref="M60:R60" si="17">30/M58</f>
        <v>18.554386928994195</v>
      </c>
      <c r="N60" s="178">
        <f t="shared" si="17"/>
        <v>18.610501983197803</v>
      </c>
      <c r="O60" s="178">
        <f t="shared" si="17"/>
        <v>18.622313122883448</v>
      </c>
      <c r="P60" s="178">
        <f t="shared" si="17"/>
        <v>18.597713137572306</v>
      </c>
      <c r="Q60" s="178">
        <f t="shared" si="17"/>
        <v>18.548831057953052</v>
      </c>
      <c r="R60" s="178">
        <f t="shared" si="17"/>
        <v>18.485115577263262</v>
      </c>
    </row>
    <row r="61" spans="1:18">
      <c r="A61" s="177" t="s">
        <v>646</v>
      </c>
      <c r="B61" s="30">
        <v>30</v>
      </c>
      <c r="C61" s="1013"/>
      <c r="D61" s="762" t="s">
        <v>675</v>
      </c>
      <c r="E61" s="762"/>
      <c r="F61" s="762"/>
      <c r="G61" s="360">
        <f>G60*G59</f>
        <v>532.40000000000009</v>
      </c>
      <c r="I61" s="986"/>
      <c r="J61" s="987"/>
      <c r="K61" s="988"/>
      <c r="L61" s="178">
        <f>L60+$B$61</f>
        <v>46.796267496111973</v>
      </c>
      <c r="M61" s="178">
        <f t="shared" ref="M61:R61" si="18">M60+$B$61</f>
        <v>48.554386928994191</v>
      </c>
      <c r="N61" s="178">
        <f t="shared" si="18"/>
        <v>48.610501983197807</v>
      </c>
      <c r="O61" s="178">
        <f t="shared" si="18"/>
        <v>48.622313122883448</v>
      </c>
      <c r="P61" s="178">
        <f t="shared" si="18"/>
        <v>48.597713137572306</v>
      </c>
      <c r="Q61" s="178">
        <f t="shared" si="18"/>
        <v>48.548831057953052</v>
      </c>
      <c r="R61" s="178">
        <f t="shared" si="18"/>
        <v>48.485115577263258</v>
      </c>
    </row>
    <row r="62" spans="1:18">
      <c r="A62" s="177" t="s">
        <v>647</v>
      </c>
      <c r="B62" s="178">
        <f>B60+B61</f>
        <v>46.796267496111973</v>
      </c>
      <c r="C62" s="1013"/>
      <c r="D62" s="1008" t="s">
        <v>668</v>
      </c>
      <c r="E62" s="1009"/>
      <c r="F62" s="1010"/>
      <c r="G62" s="710">
        <v>10</v>
      </c>
      <c r="H62" s="78"/>
      <c r="I62" s="986" t="s">
        <v>647</v>
      </c>
      <c r="J62" s="987"/>
      <c r="K62" s="988"/>
      <c r="L62" s="745">
        <f>ROUNDUP(L61,0)</f>
        <v>47</v>
      </c>
      <c r="M62" s="745">
        <f t="shared" ref="M62:R62" si="19">ROUNDUP(M61,0)</f>
        <v>49</v>
      </c>
      <c r="N62" s="745">
        <f t="shared" si="19"/>
        <v>49</v>
      </c>
      <c r="O62" s="745">
        <f t="shared" si="19"/>
        <v>49</v>
      </c>
      <c r="P62" s="745">
        <f t="shared" si="19"/>
        <v>49</v>
      </c>
      <c r="Q62" s="745">
        <f t="shared" si="19"/>
        <v>49</v>
      </c>
      <c r="R62" s="745">
        <f t="shared" si="19"/>
        <v>49</v>
      </c>
    </row>
    <row r="63" spans="1:18" s="78" customFormat="1">
      <c r="A63" s="302" t="s">
        <v>654</v>
      </c>
      <c r="B63" s="178">
        <f>B57*B62</f>
        <v>2006</v>
      </c>
      <c r="C63" s="1013"/>
      <c r="D63" s="762" t="s">
        <v>672</v>
      </c>
      <c r="E63" s="762"/>
      <c r="F63" s="762"/>
      <c r="G63" s="710">
        <f>B77/G62</f>
        <v>13.6</v>
      </c>
      <c r="I63"/>
      <c r="J63"/>
      <c r="K63"/>
      <c r="L63"/>
      <c r="M63"/>
      <c r="N63"/>
      <c r="O63"/>
      <c r="P63"/>
      <c r="Q63"/>
      <c r="R63"/>
    </row>
    <row r="64" spans="1:18" s="78" customFormat="1">
      <c r="A64" s="824" t="s">
        <v>653</v>
      </c>
      <c r="B64" s="825">
        <f>ROUNDUP(B63,0)</f>
        <v>2006</v>
      </c>
      <c r="C64" s="1013"/>
      <c r="D64" s="762" t="s">
        <v>669</v>
      </c>
      <c r="E64" s="762"/>
      <c r="F64" s="762"/>
      <c r="G64" s="760">
        <f>(ROUNDUP(G63,0))*B84</f>
        <v>3.5</v>
      </c>
      <c r="I64"/>
      <c r="J64"/>
      <c r="K64"/>
      <c r="L64"/>
      <c r="M64"/>
      <c r="N64"/>
      <c r="O64"/>
      <c r="P64"/>
      <c r="Q64"/>
      <c r="R64"/>
    </row>
    <row r="65" spans="1:18" s="78" customFormat="1">
      <c r="A65" s="1015"/>
      <c r="B65" s="1015"/>
      <c r="C65" s="1013"/>
      <c r="D65" s="1008" t="s">
        <v>673</v>
      </c>
      <c r="E65" s="1009"/>
      <c r="F65" s="1010"/>
      <c r="G65" s="178">
        <f>(B77/(ROUNDUP(G63,0)))*B82</f>
        <v>3.8857142857142857</v>
      </c>
      <c r="I65"/>
      <c r="J65"/>
      <c r="K65"/>
      <c r="L65"/>
      <c r="M65"/>
      <c r="N65"/>
      <c r="O65"/>
      <c r="P65"/>
      <c r="Q65"/>
      <c r="R65"/>
    </row>
    <row r="66" spans="1:18" s="78" customFormat="1">
      <c r="A66" s="1005" t="s">
        <v>744</v>
      </c>
      <c r="B66" s="1006"/>
      <c r="C66" s="1013"/>
      <c r="D66" s="762" t="s">
        <v>674</v>
      </c>
      <c r="E66" s="762"/>
      <c r="F66" s="762"/>
      <c r="G66" s="360">
        <f>G65*G64</f>
        <v>13.6</v>
      </c>
    </row>
    <row r="67" spans="1:18" s="78" customFormat="1">
      <c r="A67" s="299" t="s">
        <v>649</v>
      </c>
      <c r="B67" s="300">
        <v>2.5</v>
      </c>
      <c r="C67" s="1013"/>
      <c r="D67" s="762" t="s">
        <v>665</v>
      </c>
      <c r="E67" s="762"/>
      <c r="F67" s="762"/>
      <c r="G67" s="178">
        <f>G59+G64</f>
        <v>154.75</v>
      </c>
    </row>
    <row r="68" spans="1:18" s="78" customFormat="1">
      <c r="A68" s="299" t="s">
        <v>650</v>
      </c>
      <c r="B68" s="300">
        <v>1.1000000000000001</v>
      </c>
      <c r="C68" s="1013"/>
      <c r="D68" s="1008" t="s">
        <v>747</v>
      </c>
      <c r="E68" s="1009"/>
      <c r="F68" s="1010"/>
      <c r="G68" s="178">
        <v>20</v>
      </c>
    </row>
    <row r="69" spans="1:18" s="78" customFormat="1">
      <c r="A69" s="299" t="s">
        <v>651</v>
      </c>
      <c r="B69" s="300">
        <v>1.1000000000000001</v>
      </c>
      <c r="C69" s="1013"/>
      <c r="D69" s="762" t="s">
        <v>671</v>
      </c>
      <c r="E69" s="762"/>
      <c r="F69" s="762"/>
      <c r="G69" s="360">
        <f>G67*1.3+G68</f>
        <v>221.17500000000001</v>
      </c>
    </row>
    <row r="70" spans="1:18" s="78" customFormat="1">
      <c r="A70" s="299" t="s">
        <v>652</v>
      </c>
      <c r="B70" s="300">
        <f>B67*B68*B69</f>
        <v>3.0250000000000004</v>
      </c>
      <c r="C70" s="1013"/>
      <c r="D70" s="763" t="s">
        <v>1100</v>
      </c>
      <c r="E70" s="190"/>
      <c r="F70" s="190"/>
      <c r="G70" s="761">
        <f>+G69*1.3</f>
        <v>287.52750000000003</v>
      </c>
    </row>
    <row r="71" spans="1:18">
      <c r="A71" s="299" t="s">
        <v>663</v>
      </c>
      <c r="B71" s="300">
        <f>B68*B67</f>
        <v>2.75</v>
      </c>
      <c r="C71" s="1013"/>
      <c r="D71" s="1011" t="s">
        <v>676</v>
      </c>
      <c r="E71" s="1011"/>
      <c r="F71" s="1011"/>
      <c r="G71" s="178">
        <f>G66+G61</f>
        <v>546.00000000000011</v>
      </c>
      <c r="I71" s="78"/>
      <c r="J71" s="78"/>
      <c r="K71" s="78"/>
      <c r="L71" s="78"/>
      <c r="M71" s="78"/>
      <c r="N71" s="78"/>
      <c r="O71" s="78"/>
      <c r="P71" s="78"/>
      <c r="Q71" s="78"/>
      <c r="R71" s="78"/>
    </row>
    <row r="72" spans="1:18" s="78" customFormat="1">
      <c r="A72" s="990"/>
      <c r="B72" s="990"/>
      <c r="C72" s="990"/>
      <c r="D72" s="990"/>
      <c r="E72" s="990"/>
      <c r="F72" s="990"/>
      <c r="G72" s="990"/>
      <c r="I72"/>
      <c r="J72"/>
      <c r="K72"/>
      <c r="L72"/>
      <c r="M72"/>
      <c r="N72"/>
      <c r="O72"/>
      <c r="P72"/>
      <c r="Q72"/>
      <c r="R72"/>
    </row>
    <row r="73" spans="1:18">
      <c r="A73" s="301" t="s">
        <v>660</v>
      </c>
      <c r="B73" s="300">
        <f>+(B39+B40+B41)/12</f>
        <v>45.191059360567408</v>
      </c>
      <c r="C73" s="1012"/>
      <c r="D73" s="1007" t="s">
        <v>664</v>
      </c>
      <c r="E73" s="1007"/>
      <c r="F73" s="1007"/>
      <c r="G73" s="758">
        <v>300</v>
      </c>
      <c r="I73" s="78"/>
      <c r="J73" s="78"/>
      <c r="K73" s="78"/>
      <c r="L73" s="78"/>
      <c r="M73" s="78"/>
      <c r="N73" s="78"/>
      <c r="O73" s="78"/>
      <c r="P73" s="78"/>
      <c r="Q73" s="78"/>
      <c r="R73" s="78"/>
    </row>
    <row r="74" spans="1:18">
      <c r="A74" s="30" t="s">
        <v>661</v>
      </c>
      <c r="B74" s="178">
        <f>B73/30</f>
        <v>1.5063686453522469</v>
      </c>
      <c r="C74" s="1012"/>
      <c r="D74" s="1007" t="s">
        <v>670</v>
      </c>
      <c r="E74" s="1007"/>
      <c r="F74" s="1007"/>
      <c r="G74" s="758" t="str">
        <f>IF(G73&gt;G70,"OK","Superficie de galpón pequeña")</f>
        <v>OK</v>
      </c>
    </row>
    <row r="75" spans="1:18" s="78" customFormat="1">
      <c r="A75" s="30" t="s">
        <v>659</v>
      </c>
      <c r="B75" s="30">
        <v>90</v>
      </c>
      <c r="C75" s="1012"/>
      <c r="D75" s="1007" t="s">
        <v>678</v>
      </c>
      <c r="E75" s="1007"/>
      <c r="F75" s="1007"/>
      <c r="G75" s="759">
        <f>MAX(G60,G65)</f>
        <v>3.8857142857142857</v>
      </c>
      <c r="I75"/>
      <c r="J75"/>
      <c r="K75"/>
      <c r="L75"/>
      <c r="M75"/>
      <c r="N75"/>
      <c r="O75"/>
      <c r="P75"/>
      <c r="Q75"/>
      <c r="R75"/>
    </row>
    <row r="76" spans="1:18" s="78" customFormat="1">
      <c r="A76" s="177" t="s">
        <v>662</v>
      </c>
      <c r="B76" s="300">
        <f>B74*B75</f>
        <v>135.57317808170222</v>
      </c>
      <c r="C76" s="1012"/>
      <c r="D76" s="1007" t="s">
        <v>677</v>
      </c>
      <c r="E76" s="1007"/>
      <c r="F76" s="1007"/>
      <c r="G76" s="758">
        <v>6</v>
      </c>
    </row>
    <row r="77" spans="1:18" s="78" customFormat="1" ht="15" customHeight="1">
      <c r="A77" s="824" t="s">
        <v>648</v>
      </c>
      <c r="B77" s="824">
        <f>ROUNDUP(B76,0)</f>
        <v>136</v>
      </c>
      <c r="C77" s="1012"/>
      <c r="D77" s="1007" t="s">
        <v>679</v>
      </c>
      <c r="E77" s="1007"/>
      <c r="F77" s="1007"/>
      <c r="G77" s="758" t="str">
        <f>IF(G76&gt;G72,"OK","Superficie de galpón pequeña")</f>
        <v>OK</v>
      </c>
    </row>
    <row r="78" spans="1:18">
      <c r="A78" s="981"/>
      <c r="B78" s="981"/>
      <c r="C78" s="990"/>
      <c r="D78" s="990"/>
      <c r="E78" s="990"/>
      <c r="F78" s="990"/>
      <c r="G78" s="990"/>
      <c r="I78" s="78"/>
      <c r="J78" s="78"/>
      <c r="K78" s="78"/>
      <c r="L78" s="78"/>
      <c r="M78" s="78"/>
      <c r="N78" s="78"/>
      <c r="O78" s="78"/>
      <c r="P78" s="78"/>
      <c r="Q78" s="78"/>
      <c r="R78" s="78"/>
    </row>
    <row r="79" spans="1:18">
      <c r="A79" s="1003" t="s">
        <v>745</v>
      </c>
      <c r="B79" s="1004"/>
      <c r="C79" s="990"/>
      <c r="D79" s="990"/>
      <c r="E79" s="990"/>
      <c r="F79" s="990"/>
      <c r="G79" s="990"/>
    </row>
    <row r="80" spans="1:18">
      <c r="A80" s="299" t="s">
        <v>649</v>
      </c>
      <c r="B80" s="806">
        <v>0.5</v>
      </c>
      <c r="C80" s="990"/>
      <c r="D80" s="990"/>
      <c r="E80" s="990"/>
      <c r="F80" s="990"/>
      <c r="G80" s="990"/>
    </row>
    <row r="81" spans="1:18">
      <c r="A81" s="299" t="s">
        <v>650</v>
      </c>
      <c r="B81" s="806">
        <v>0.5</v>
      </c>
      <c r="C81" s="990"/>
      <c r="D81" s="990"/>
      <c r="E81" s="990"/>
      <c r="F81" s="990"/>
      <c r="G81" s="990"/>
    </row>
    <row r="82" spans="1:18" s="78" customFormat="1">
      <c r="A82" s="299" t="s">
        <v>651</v>
      </c>
      <c r="B82" s="806">
        <v>0.4</v>
      </c>
      <c r="C82" s="990"/>
      <c r="D82" s="990"/>
      <c r="E82" s="990"/>
      <c r="F82" s="990"/>
      <c r="G82" s="990"/>
      <c r="I82"/>
      <c r="J82"/>
      <c r="K82"/>
      <c r="L82"/>
      <c r="M82"/>
      <c r="N82"/>
      <c r="O82"/>
      <c r="P82"/>
      <c r="Q82"/>
      <c r="R82"/>
    </row>
    <row r="83" spans="1:18">
      <c r="A83" s="299" t="s">
        <v>652</v>
      </c>
      <c r="B83" s="806">
        <f>B80*B81*B82</f>
        <v>0.1</v>
      </c>
      <c r="C83" s="990"/>
      <c r="D83" s="990"/>
      <c r="E83" s="990"/>
      <c r="F83" s="990"/>
      <c r="G83" s="990"/>
      <c r="I83" s="78"/>
      <c r="J83" s="78"/>
      <c r="K83" s="78"/>
      <c r="L83" s="78"/>
      <c r="M83" s="78"/>
      <c r="N83" s="78"/>
      <c r="O83" s="78"/>
      <c r="P83" s="78"/>
      <c r="Q83" s="78"/>
      <c r="R83" s="78"/>
    </row>
    <row r="84" spans="1:18" s="78" customFormat="1">
      <c r="A84" s="299" t="s">
        <v>663</v>
      </c>
      <c r="B84" s="806">
        <f>B81*B80</f>
        <v>0.25</v>
      </c>
      <c r="C84" s="990"/>
      <c r="D84" s="990"/>
      <c r="E84" s="990"/>
      <c r="F84" s="990"/>
      <c r="G84" s="990"/>
      <c r="I84"/>
      <c r="J84"/>
      <c r="K84"/>
      <c r="L84"/>
      <c r="M84"/>
      <c r="N84"/>
      <c r="O84"/>
      <c r="P84"/>
      <c r="Q84"/>
      <c r="R84"/>
    </row>
    <row r="85" spans="1:18">
      <c r="I85" s="78"/>
      <c r="J85" s="78"/>
      <c r="K85" s="78"/>
      <c r="L85" s="78"/>
      <c r="M85" s="78"/>
      <c r="N85" s="78"/>
      <c r="O85" s="78"/>
      <c r="P85" s="78"/>
      <c r="Q85" s="78"/>
      <c r="R85" s="78"/>
    </row>
    <row r="86" spans="1:18">
      <c r="A86" s="78"/>
      <c r="B86" s="78"/>
      <c r="D86" s="78"/>
      <c r="E86" s="78"/>
      <c r="F86" s="78"/>
      <c r="G86" s="78"/>
    </row>
    <row r="87" spans="1:18" s="78" customFormat="1">
      <c r="A87"/>
      <c r="B87"/>
      <c r="I87"/>
      <c r="J87"/>
      <c r="K87"/>
      <c r="L87"/>
      <c r="M87"/>
      <c r="N87"/>
      <c r="O87"/>
      <c r="P87"/>
      <c r="Q87"/>
      <c r="R87"/>
    </row>
    <row r="88" spans="1:18" s="78" customFormat="1">
      <c r="A88"/>
      <c r="B88"/>
      <c r="D88"/>
      <c r="E88"/>
      <c r="F88"/>
      <c r="G88"/>
    </row>
    <row r="89" spans="1:18">
      <c r="A89" s="78"/>
      <c r="B89" s="78"/>
      <c r="D89" s="78"/>
      <c r="E89" s="78"/>
      <c r="F89" s="78"/>
      <c r="G89" s="78"/>
      <c r="I89" s="78"/>
      <c r="J89" s="78"/>
      <c r="K89" s="78"/>
      <c r="L89" s="78"/>
      <c r="M89" s="78"/>
      <c r="N89" s="78"/>
      <c r="O89" s="78"/>
      <c r="P89" s="78"/>
      <c r="Q89" s="78"/>
      <c r="R89" s="78"/>
    </row>
    <row r="90" spans="1:18" s="78" customFormat="1">
      <c r="D90"/>
      <c r="E90"/>
      <c r="F90"/>
      <c r="G90"/>
      <c r="I90"/>
      <c r="J90"/>
      <c r="K90"/>
      <c r="L90"/>
      <c r="M90"/>
      <c r="N90"/>
      <c r="O90"/>
      <c r="P90"/>
      <c r="Q90"/>
      <c r="R90"/>
    </row>
    <row r="91" spans="1:18">
      <c r="D91" s="78"/>
      <c r="E91" s="78"/>
      <c r="F91" s="78"/>
      <c r="G91" s="78"/>
      <c r="I91" s="78"/>
      <c r="J91" s="78"/>
      <c r="K91" s="78"/>
      <c r="L91" s="78"/>
      <c r="M91" s="78"/>
      <c r="N91" s="78"/>
      <c r="O91" s="78"/>
      <c r="P91" s="78"/>
      <c r="Q91" s="78"/>
      <c r="R91" s="78"/>
    </row>
    <row r="92" spans="1:18" s="78" customFormat="1">
      <c r="I92"/>
      <c r="J92"/>
      <c r="K92"/>
      <c r="L92"/>
      <c r="M92"/>
      <c r="N92"/>
      <c r="O92"/>
      <c r="P92"/>
      <c r="Q92"/>
      <c r="R92"/>
    </row>
    <row r="93" spans="1:18" s="78" customFormat="1">
      <c r="A93"/>
      <c r="B93"/>
      <c r="D93"/>
      <c r="E93"/>
      <c r="F93"/>
      <c r="G93"/>
    </row>
    <row r="94" spans="1:18">
      <c r="A94" s="78"/>
      <c r="B94" s="78"/>
      <c r="D94" s="78"/>
      <c r="E94" s="78"/>
      <c r="F94" s="78"/>
      <c r="G94" s="78"/>
      <c r="I94" s="78"/>
      <c r="J94" s="78"/>
      <c r="K94" s="78"/>
      <c r="L94" s="78"/>
      <c r="M94" s="78"/>
      <c r="N94" s="78"/>
      <c r="O94" s="78"/>
      <c r="P94" s="78"/>
      <c r="Q94" s="78"/>
      <c r="R94" s="78"/>
    </row>
    <row r="95" spans="1:18" s="78" customFormat="1">
      <c r="D95"/>
      <c r="E95"/>
      <c r="F95"/>
      <c r="G95"/>
      <c r="I95"/>
      <c r="J95"/>
      <c r="K95"/>
      <c r="L95"/>
      <c r="M95"/>
      <c r="N95"/>
      <c r="O95"/>
      <c r="P95"/>
      <c r="Q95"/>
      <c r="R95"/>
    </row>
    <row r="96" spans="1:18">
      <c r="I96" s="78"/>
      <c r="J96" s="78"/>
      <c r="K96" s="78"/>
      <c r="L96" s="78"/>
      <c r="M96" s="78"/>
      <c r="N96" s="78"/>
      <c r="O96" s="78"/>
      <c r="P96" s="78"/>
      <c r="Q96" s="78"/>
      <c r="R96" s="78"/>
    </row>
    <row r="97" spans="1:18">
      <c r="A97" s="78"/>
      <c r="B97" s="78"/>
    </row>
    <row r="98" spans="1:18">
      <c r="D98" s="78"/>
      <c r="E98" s="78"/>
      <c r="F98" s="78"/>
      <c r="G98" s="78"/>
    </row>
    <row r="99" spans="1:18" s="78" customFormat="1">
      <c r="A99"/>
      <c r="B99"/>
      <c r="D99"/>
      <c r="E99"/>
      <c r="F99"/>
      <c r="G99"/>
      <c r="I99"/>
      <c r="J99"/>
      <c r="K99"/>
      <c r="L99"/>
      <c r="M99"/>
      <c r="N99"/>
      <c r="O99"/>
      <c r="P99"/>
      <c r="Q99"/>
      <c r="R99"/>
    </row>
    <row r="100" spans="1:18">
      <c r="I100" s="78"/>
      <c r="J100" s="78"/>
      <c r="K100" s="78"/>
      <c r="L100" s="78"/>
      <c r="M100" s="78"/>
      <c r="N100" s="78"/>
      <c r="O100" s="78"/>
      <c r="P100" s="78"/>
      <c r="Q100" s="78"/>
      <c r="R100" s="78"/>
    </row>
    <row r="101" spans="1:18">
      <c r="A101" s="78"/>
      <c r="B101" s="78"/>
    </row>
  </sheetData>
  <sortState ref="L4:O8">
    <sortCondition descending="1" ref="N4:N8"/>
  </sortState>
  <mergeCells count="43">
    <mergeCell ref="D57:F57"/>
    <mergeCell ref="A10:I10"/>
    <mergeCell ref="A65:B65"/>
    <mergeCell ref="D60:F60"/>
    <mergeCell ref="D58:F58"/>
    <mergeCell ref="D62:F62"/>
    <mergeCell ref="D65:F65"/>
    <mergeCell ref="A53:G53"/>
    <mergeCell ref="A54:G54"/>
    <mergeCell ref="I60:K60"/>
    <mergeCell ref="I62:K62"/>
    <mergeCell ref="I61:K61"/>
    <mergeCell ref="I58:K58"/>
    <mergeCell ref="I59:K59"/>
    <mergeCell ref="A79:B79"/>
    <mergeCell ref="A66:B66"/>
    <mergeCell ref="D77:F77"/>
    <mergeCell ref="D74:F74"/>
    <mergeCell ref="D75:F75"/>
    <mergeCell ref="D76:F76"/>
    <mergeCell ref="D68:F68"/>
    <mergeCell ref="D71:F71"/>
    <mergeCell ref="D73:F73"/>
    <mergeCell ref="C78:G84"/>
    <mergeCell ref="A78:B78"/>
    <mergeCell ref="A72:G72"/>
    <mergeCell ref="C73:C77"/>
    <mergeCell ref="C55:C71"/>
    <mergeCell ref="D55:F55"/>
    <mergeCell ref="D56:F56"/>
    <mergeCell ref="A2:I2"/>
    <mergeCell ref="A29:I29"/>
    <mergeCell ref="B20:C20"/>
    <mergeCell ref="A18:J18"/>
    <mergeCell ref="A50:B51"/>
    <mergeCell ref="A4:I4"/>
    <mergeCell ref="J5:L5"/>
    <mergeCell ref="D20:J20"/>
    <mergeCell ref="I54:R54"/>
    <mergeCell ref="I55:K55"/>
    <mergeCell ref="L35:R35"/>
    <mergeCell ref="I56:K56"/>
    <mergeCell ref="I57:K57"/>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145"/>
  <sheetViews>
    <sheetView zoomScaleNormal="100" workbookViewId="0">
      <selection activeCell="H8" sqref="H8"/>
    </sheetView>
  </sheetViews>
  <sheetFormatPr baseColWidth="10" defaultRowHeight="15"/>
  <cols>
    <col min="1" max="1" width="17.5703125" style="78" customWidth="1"/>
    <col min="2" max="2" width="9.42578125" style="78" customWidth="1"/>
    <col min="3" max="3" width="18.42578125" style="78" bestFit="1" customWidth="1"/>
    <col min="4" max="4" width="12.28515625" customWidth="1"/>
    <col min="5" max="5" width="12.42578125" style="78" customWidth="1"/>
    <col min="6" max="6" width="12.28515625" style="78" customWidth="1"/>
    <col min="7" max="7" width="4.140625" style="78" customWidth="1"/>
    <col min="8" max="8" width="6.5703125" style="78" bestFit="1" customWidth="1"/>
    <col min="9" max="9" width="14.5703125" style="78" bestFit="1" customWidth="1"/>
    <col min="10" max="10" width="3" style="156" customWidth="1"/>
    <col min="11" max="72" width="3" customWidth="1"/>
  </cols>
  <sheetData>
    <row r="1" spans="1:52" s="78" customFormat="1">
      <c r="J1" s="156"/>
    </row>
    <row r="2" spans="1:52" s="78" customFormat="1">
      <c r="D2" s="990" t="s">
        <v>633</v>
      </c>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c r="AJ2" s="990"/>
      <c r="AK2" s="990"/>
      <c r="AL2" s="990"/>
      <c r="AM2" s="990"/>
      <c r="AN2" s="990"/>
      <c r="AO2" s="990"/>
      <c r="AP2" s="990"/>
      <c r="AQ2" s="990"/>
      <c r="AR2" s="990"/>
      <c r="AS2" s="990"/>
      <c r="AT2" s="990"/>
      <c r="AU2" s="990"/>
      <c r="AV2" s="990"/>
      <c r="AW2" s="990"/>
      <c r="AX2" s="990"/>
      <c r="AY2" s="990"/>
      <c r="AZ2" s="990"/>
    </row>
    <row r="3" spans="1:52" s="78" customFormat="1">
      <c r="C3" s="628" t="s">
        <v>1028</v>
      </c>
      <c r="D3" s="751">
        <v>20</v>
      </c>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181"/>
      <c r="AI3" s="181"/>
      <c r="AJ3" s="181"/>
      <c r="AK3" s="181"/>
      <c r="AL3" s="181"/>
      <c r="AM3" s="181"/>
      <c r="AN3" s="181"/>
      <c r="AO3" s="181"/>
      <c r="AP3" s="181"/>
      <c r="AQ3" s="181"/>
      <c r="AR3" s="181"/>
      <c r="AS3" s="181"/>
      <c r="AT3" s="181"/>
      <c r="AU3" s="181"/>
      <c r="AV3" s="181"/>
      <c r="AW3" s="181"/>
      <c r="AX3" s="181"/>
      <c r="AY3" s="181"/>
      <c r="AZ3" s="181"/>
    </row>
    <row r="4" spans="1:52" s="78" customFormat="1">
      <c r="C4" s="981"/>
      <c r="D4" s="981"/>
      <c r="F4" s="191"/>
      <c r="G4" s="203"/>
      <c r="H4" s="203"/>
      <c r="I4" s="203"/>
    </row>
    <row r="5" spans="1:52" s="78" customFormat="1">
      <c r="C5" s="1028" t="s">
        <v>1033</v>
      </c>
      <c r="D5" s="1029"/>
      <c r="E5"/>
      <c r="F5"/>
      <c r="H5" s="203"/>
      <c r="I5" s="203"/>
    </row>
    <row r="6" spans="1:52" s="78" customFormat="1">
      <c r="C6" s="475" t="s">
        <v>517</v>
      </c>
      <c r="D6" s="487">
        <v>7</v>
      </c>
      <c r="E6"/>
      <c r="F6"/>
      <c r="H6" s="203"/>
      <c r="I6" s="203"/>
    </row>
    <row r="7" spans="1:52" s="78" customFormat="1">
      <c r="C7" s="475" t="s">
        <v>922</v>
      </c>
      <c r="D7" s="487">
        <f>+D3/D6</f>
        <v>2.8571428571428572</v>
      </c>
      <c r="E7"/>
      <c r="F7"/>
      <c r="H7" s="203"/>
      <c r="I7" s="203"/>
    </row>
    <row r="8" spans="1:52" s="78" customFormat="1">
      <c r="C8" s="475" t="s">
        <v>923</v>
      </c>
      <c r="D8" s="752">
        <f>ROUNDUP('Proyeccion ventas'!B49/D7,0)</f>
        <v>16</v>
      </c>
      <c r="E8"/>
      <c r="F8"/>
      <c r="H8" s="203"/>
      <c r="I8" s="203"/>
    </row>
    <row r="9" spans="1:52" s="78" customFormat="1">
      <c r="C9" s="981"/>
      <c r="D9" s="981"/>
      <c r="H9" s="203"/>
      <c r="I9" s="203"/>
    </row>
    <row r="10" spans="1:52" s="78" customFormat="1">
      <c r="C10" s="1028" t="s">
        <v>1034</v>
      </c>
      <c r="D10" s="1029"/>
      <c r="H10" s="203"/>
      <c r="I10" s="203"/>
    </row>
    <row r="11" spans="1:52" s="78" customFormat="1">
      <c r="C11" s="475" t="s">
        <v>517</v>
      </c>
      <c r="D11" s="487">
        <f>+D6/3</f>
        <v>2.3333333333333335</v>
      </c>
      <c r="H11" s="203"/>
      <c r="I11" s="203"/>
    </row>
    <row r="12" spans="1:52" s="78" customFormat="1">
      <c r="C12" s="475" t="s">
        <v>1027</v>
      </c>
      <c r="D12" s="487">
        <f>+D3/D11</f>
        <v>8.5714285714285712</v>
      </c>
      <c r="H12" s="203"/>
      <c r="I12" s="203"/>
    </row>
    <row r="13" spans="1:52" s="78" customFormat="1">
      <c r="C13" s="475" t="s">
        <v>924</v>
      </c>
      <c r="D13" s="752">
        <f>ROUNDUP('Proyeccion ventas'!B49/D12,0)</f>
        <v>6</v>
      </c>
      <c r="E13"/>
      <c r="F13" s="191"/>
      <c r="G13" s="203"/>
      <c r="H13" s="203"/>
      <c r="I13" s="203"/>
    </row>
    <row r="14" spans="1:52" s="78" customFormat="1" ht="15.75" thickBot="1">
      <c r="E14" s="202"/>
      <c r="F14" s="191"/>
      <c r="G14" s="203"/>
      <c r="H14" s="203"/>
      <c r="I14" s="203"/>
    </row>
    <row r="15" spans="1:52" s="78" customFormat="1" ht="15.75" thickBot="1">
      <c r="A15" s="1026" t="s">
        <v>1029</v>
      </c>
      <c r="B15" s="1027"/>
      <c r="C15" s="1026" t="s">
        <v>1030</v>
      </c>
      <c r="D15" s="1027"/>
      <c r="E15" s="1026" t="s">
        <v>1031</v>
      </c>
      <c r="F15" s="1027"/>
      <c r="G15"/>
      <c r="H15" s="295"/>
      <c r="I15" s="295"/>
    </row>
    <row r="16" spans="1:52" s="78" customFormat="1">
      <c r="A16" s="630" t="s">
        <v>456</v>
      </c>
      <c r="B16" s="631">
        <v>0</v>
      </c>
      <c r="C16" s="630" t="s">
        <v>456</v>
      </c>
      <c r="D16" s="631">
        <v>1</v>
      </c>
      <c r="E16" s="632" t="s">
        <v>456</v>
      </c>
      <c r="F16" s="633">
        <v>1</v>
      </c>
      <c r="G16"/>
      <c r="H16" s="296"/>
      <c r="I16" s="296"/>
    </row>
    <row r="17" spans="1:65" s="78" customFormat="1">
      <c r="A17" s="634" t="s">
        <v>455</v>
      </c>
      <c r="B17" s="635">
        <v>1</v>
      </c>
      <c r="C17" s="634" t="s">
        <v>455</v>
      </c>
      <c r="D17" s="635">
        <v>1</v>
      </c>
      <c r="E17" s="634" t="s">
        <v>455</v>
      </c>
      <c r="F17" s="636">
        <v>2</v>
      </c>
      <c r="G17"/>
      <c r="H17" s="296"/>
      <c r="I17" s="296"/>
    </row>
    <row r="18" spans="1:65" s="78" customFormat="1" ht="15.75" thickBot="1">
      <c r="A18" s="755" t="s">
        <v>562</v>
      </c>
      <c r="B18" s="756">
        <v>2</v>
      </c>
      <c r="C18" s="755" t="s">
        <v>562</v>
      </c>
      <c r="D18" s="756">
        <v>2</v>
      </c>
      <c r="E18" s="755" t="s">
        <v>562</v>
      </c>
      <c r="F18" s="757">
        <v>4</v>
      </c>
      <c r="G18"/>
      <c r="H18" s="296"/>
      <c r="I18" s="296"/>
    </row>
    <row r="19" spans="1:65" s="78" customFormat="1" ht="15.75" thickBot="1">
      <c r="A19" s="637" t="s">
        <v>517</v>
      </c>
      <c r="B19" s="638">
        <v>3</v>
      </c>
      <c r="C19" s="637" t="s">
        <v>517</v>
      </c>
      <c r="D19" s="638">
        <v>10</v>
      </c>
      <c r="E19" s="637" t="s">
        <v>517</v>
      </c>
      <c r="F19" s="639">
        <v>20</v>
      </c>
      <c r="G19"/>
      <c r="H19" s="296"/>
      <c r="I19" s="296"/>
    </row>
    <row r="20" spans="1:65" s="78" customFormat="1" ht="15.75" customHeight="1" thickBot="1">
      <c r="A20" s="640" t="s">
        <v>1088</v>
      </c>
      <c r="B20" s="642">
        <f>+D3/B19</f>
        <v>6.666666666666667</v>
      </c>
      <c r="C20" s="937">
        <f>+D3/D19</f>
        <v>2</v>
      </c>
      <c r="D20" s="939"/>
      <c r="E20" s="937">
        <f>+D3/F19</f>
        <v>1</v>
      </c>
      <c r="F20" s="939"/>
      <c r="H20" s="296"/>
      <c r="I20" s="296"/>
    </row>
    <row r="21" spans="1:65" s="78" customFormat="1" ht="15.75" thickBot="1">
      <c r="A21" s="641" t="s">
        <v>1089</v>
      </c>
      <c r="B21" s="610">
        <f>+ROUNDUP('Proyeccion ventas'!B39/12,0)</f>
        <v>40</v>
      </c>
      <c r="C21" s="937">
        <f>+ROUNDUP('Proyeccion ventas'!B40/12,0)</f>
        <v>5</v>
      </c>
      <c r="D21" s="939"/>
      <c r="E21" s="1030">
        <f>+'Proyeccion ventas'!D41/12</f>
        <v>1.01383211185472</v>
      </c>
      <c r="F21" s="1031"/>
      <c r="H21" s="250"/>
      <c r="I21" s="250"/>
    </row>
    <row r="22" spans="1:65" s="78" customFormat="1" ht="15.75" thickBot="1">
      <c r="A22" s="641" t="s">
        <v>1032</v>
      </c>
      <c r="B22" s="611">
        <f>+B21/B20</f>
        <v>6</v>
      </c>
      <c r="C22" s="1030">
        <f>+C21/C20</f>
        <v>2.5</v>
      </c>
      <c r="D22" s="1031"/>
      <c r="E22" s="1030">
        <f>+E21/E20</f>
        <v>1.01383211185472</v>
      </c>
      <c r="F22" s="1031"/>
      <c r="H22" s="297"/>
      <c r="I22" s="297"/>
    </row>
    <row r="23" spans="1:65" s="78" customFormat="1">
      <c r="B23"/>
      <c r="C23"/>
      <c r="D23"/>
      <c r="E23"/>
      <c r="H23" s="297"/>
      <c r="I23" s="297"/>
    </row>
    <row r="24" spans="1:65" s="78" customFormat="1" ht="15.75" thickBot="1">
      <c r="B24"/>
      <c r="C24"/>
      <c r="D24"/>
      <c r="E24"/>
      <c r="H24" s="296"/>
      <c r="I24" s="296"/>
    </row>
    <row r="25" spans="1:65" s="78" customFormat="1" ht="15.75" thickBot="1">
      <c r="B25" s="1020" t="s">
        <v>518</v>
      </c>
      <c r="C25" s="1021"/>
      <c r="D25" s="1022"/>
      <c r="E25" s="754">
        <f>+B22+C22+E22</f>
        <v>9.51383211185472</v>
      </c>
      <c r="H25" s="296"/>
      <c r="I25" s="296"/>
    </row>
    <row r="26" spans="1:65" s="78" customFormat="1" ht="15.75" thickBot="1">
      <c r="B26" s="1023" t="s">
        <v>522</v>
      </c>
      <c r="C26" s="1024"/>
      <c r="D26" s="1025"/>
      <c r="E26" s="249">
        <f>+ROUNDUP(B22*B16+C22*D16+E22*F16,0)</f>
        <v>4</v>
      </c>
      <c r="H26" s="296"/>
      <c r="I26" s="296"/>
      <c r="P26" s="295"/>
      <c r="Q26" s="295"/>
      <c r="R26" s="295"/>
      <c r="S26" s="296"/>
    </row>
    <row r="27" spans="1:65" s="78" customFormat="1" ht="15.75" thickBot="1">
      <c r="B27" s="1023" t="s">
        <v>521</v>
      </c>
      <c r="C27" s="1024"/>
      <c r="D27" s="1025"/>
      <c r="E27" s="249">
        <f>+ROUNDDOWN(B22*B17+C22*D17+E22*F17,0)</f>
        <v>10</v>
      </c>
      <c r="H27" s="296"/>
      <c r="I27" s="296"/>
      <c r="P27" s="295"/>
      <c r="Q27" s="295"/>
      <c r="R27" s="295"/>
      <c r="S27" s="296"/>
    </row>
    <row r="28" spans="1:65" s="78" customFormat="1" ht="15.75" thickBot="1">
      <c r="B28" s="1023" t="s">
        <v>564</v>
      </c>
      <c r="C28" s="1024"/>
      <c r="D28" s="1024"/>
      <c r="E28" s="249">
        <f>+ROUNDDOWN(B22*B18+C22*D18+E22*F18,0)</f>
        <v>21</v>
      </c>
      <c r="H28" s="296"/>
      <c r="I28" s="296"/>
      <c r="P28" s="295"/>
      <c r="Q28" s="295"/>
      <c r="R28" s="295"/>
      <c r="S28" s="296"/>
    </row>
    <row r="29" spans="1:65" s="78" customFormat="1">
      <c r="F29" s="295"/>
      <c r="G29" s="296"/>
      <c r="H29" s="296"/>
      <c r="I29" s="296"/>
    </row>
    <row r="30" spans="1:65" s="78" customFormat="1" ht="15" customHeight="1">
      <c r="A30" s="993" t="s">
        <v>1273</v>
      </c>
      <c r="B30" s="993"/>
      <c r="C30" s="993"/>
      <c r="D30" s="993"/>
      <c r="E30" s="993"/>
      <c r="F30" s="993"/>
      <c r="G30" s="993"/>
      <c r="H30" s="993"/>
      <c r="I30" s="1037"/>
      <c r="J30" s="1032" t="s">
        <v>914</v>
      </c>
      <c r="K30" s="1032"/>
      <c r="L30" s="1032"/>
      <c r="M30" s="1032"/>
      <c r="N30" s="1032"/>
      <c r="O30" s="1032"/>
      <c r="P30" s="1032"/>
      <c r="Q30" s="1032"/>
      <c r="R30" s="1032"/>
      <c r="S30" s="1032"/>
      <c r="T30" s="1032"/>
      <c r="U30" s="1032"/>
      <c r="V30" s="1032"/>
      <c r="W30" s="1032"/>
      <c r="X30" s="1032"/>
      <c r="Y30" s="1032"/>
      <c r="Z30" s="1032"/>
      <c r="AA30" s="1032"/>
      <c r="AB30" s="1032"/>
      <c r="AC30" s="1032"/>
      <c r="AD30" s="1032"/>
      <c r="AE30" s="1032"/>
      <c r="AF30" s="1032"/>
      <c r="AG30" s="1032"/>
      <c r="AH30" s="1032"/>
      <c r="AI30" s="1032"/>
      <c r="AJ30" s="1032"/>
      <c r="AK30" s="1032"/>
      <c r="AL30" s="1040" t="s">
        <v>915</v>
      </c>
      <c r="AM30" s="1041"/>
      <c r="AN30" s="1041"/>
      <c r="AO30" s="1041"/>
      <c r="AP30" s="1041"/>
      <c r="AQ30" s="1041"/>
      <c r="AR30" s="1041"/>
      <c r="AS30" s="1041"/>
      <c r="AT30" s="1041"/>
      <c r="AU30" s="1041"/>
      <c r="AV30" s="1041"/>
      <c r="AW30" s="1041"/>
      <c r="AX30" s="1041"/>
      <c r="AY30" s="1041"/>
      <c r="AZ30" s="1041"/>
      <c r="BA30" s="1041"/>
      <c r="BB30" s="1041"/>
      <c r="BC30" s="1041"/>
      <c r="BD30" s="1041"/>
      <c r="BE30" s="1041"/>
      <c r="BF30" s="1042"/>
      <c r="BG30" s="753"/>
      <c r="BH30" s="753"/>
      <c r="BI30" s="753"/>
      <c r="BJ30" s="753"/>
      <c r="BK30" s="753"/>
      <c r="BL30" s="753"/>
      <c r="BM30" s="753"/>
    </row>
    <row r="31" spans="1:65" s="78" customFormat="1" ht="15" customHeight="1">
      <c r="A31" s="993"/>
      <c r="B31" s="993"/>
      <c r="C31" s="993"/>
      <c r="D31" s="993"/>
      <c r="E31" s="993"/>
      <c r="F31" s="993"/>
      <c r="G31" s="993"/>
      <c r="H31" s="993"/>
      <c r="I31" s="1037"/>
      <c r="J31" s="1032" t="s">
        <v>906</v>
      </c>
      <c r="K31" s="1032"/>
      <c r="L31" s="1032"/>
      <c r="M31" s="1032"/>
      <c r="N31" s="1032"/>
      <c r="O31" s="1032"/>
      <c r="P31" s="1032"/>
      <c r="Q31" s="1032" t="s">
        <v>907</v>
      </c>
      <c r="R31" s="1032"/>
      <c r="S31" s="1032"/>
      <c r="T31" s="1032"/>
      <c r="U31" s="1032"/>
      <c r="V31" s="1032"/>
      <c r="W31" s="1032"/>
      <c r="X31" s="1032" t="s">
        <v>908</v>
      </c>
      <c r="Y31" s="1032"/>
      <c r="Z31" s="1032"/>
      <c r="AA31" s="1032"/>
      <c r="AB31" s="1032"/>
      <c r="AC31" s="1032"/>
      <c r="AD31" s="1032"/>
      <c r="AE31" s="1032" t="s">
        <v>909</v>
      </c>
      <c r="AF31" s="1032"/>
      <c r="AG31" s="1032"/>
      <c r="AH31" s="1032"/>
      <c r="AI31" s="1032"/>
      <c r="AJ31" s="1032"/>
      <c r="AK31" s="1032"/>
      <c r="AL31" s="1032" t="s">
        <v>910</v>
      </c>
      <c r="AM31" s="1032"/>
      <c r="AN31" s="1032"/>
      <c r="AO31" s="1032"/>
      <c r="AP31" s="1032"/>
      <c r="AQ31" s="1032"/>
      <c r="AR31" s="1032"/>
      <c r="AS31" s="1032" t="s">
        <v>911</v>
      </c>
      <c r="AT31" s="1032"/>
      <c r="AU31" s="1032"/>
      <c r="AV31" s="1032"/>
      <c r="AW31" s="1032"/>
      <c r="AX31" s="1032"/>
      <c r="AY31" s="1032"/>
      <c r="AZ31" s="1032" t="s">
        <v>912</v>
      </c>
      <c r="BA31" s="1032"/>
      <c r="BB31" s="1032"/>
      <c r="BC31" s="1032"/>
      <c r="BD31" s="1032"/>
      <c r="BE31" s="1032"/>
      <c r="BF31" s="1032"/>
      <c r="BG31" s="1032" t="s">
        <v>913</v>
      </c>
      <c r="BH31" s="1032"/>
      <c r="BI31" s="1032"/>
      <c r="BJ31" s="1032"/>
      <c r="BK31" s="1032"/>
      <c r="BL31" s="1032"/>
      <c r="BM31" s="1032"/>
    </row>
    <row r="32" spans="1:65" s="78" customFormat="1">
      <c r="A32" s="1038"/>
      <c r="B32" s="1038"/>
      <c r="C32" s="1038"/>
      <c r="D32" s="1038"/>
      <c r="E32" s="1038"/>
      <c r="F32" s="1038"/>
      <c r="G32" s="1038"/>
      <c r="H32" s="1038"/>
      <c r="I32" s="1039"/>
      <c r="J32" s="30" t="s">
        <v>448</v>
      </c>
      <c r="K32" s="30" t="s">
        <v>449</v>
      </c>
      <c r="L32" s="30" t="s">
        <v>449</v>
      </c>
      <c r="M32" s="30" t="s">
        <v>450</v>
      </c>
      <c r="N32" s="30" t="s">
        <v>451</v>
      </c>
      <c r="O32" s="474" t="s">
        <v>452</v>
      </c>
      <c r="P32" s="474" t="s">
        <v>194</v>
      </c>
      <c r="Q32" s="30" t="s">
        <v>448</v>
      </c>
      <c r="R32" s="30" t="s">
        <v>449</v>
      </c>
      <c r="S32" s="30" t="s">
        <v>449</v>
      </c>
      <c r="T32" s="30" t="s">
        <v>450</v>
      </c>
      <c r="U32" s="30" t="s">
        <v>451</v>
      </c>
      <c r="V32" s="474" t="s">
        <v>452</v>
      </c>
      <c r="W32" s="474" t="s">
        <v>194</v>
      </c>
      <c r="X32" s="30" t="s">
        <v>448</v>
      </c>
      <c r="Y32" s="30" t="s">
        <v>449</v>
      </c>
      <c r="Z32" s="30" t="s">
        <v>449</v>
      </c>
      <c r="AA32" s="30" t="s">
        <v>450</v>
      </c>
      <c r="AB32" s="30" t="s">
        <v>451</v>
      </c>
      <c r="AC32" s="474" t="s">
        <v>452</v>
      </c>
      <c r="AD32" s="474" t="s">
        <v>194</v>
      </c>
      <c r="AE32" s="30" t="s">
        <v>448</v>
      </c>
      <c r="AF32" s="30" t="s">
        <v>449</v>
      </c>
      <c r="AG32" s="30" t="s">
        <v>449</v>
      </c>
      <c r="AH32" s="30" t="s">
        <v>450</v>
      </c>
      <c r="AI32" s="30" t="s">
        <v>451</v>
      </c>
      <c r="AJ32" s="474" t="s">
        <v>452</v>
      </c>
      <c r="AK32" s="474" t="s">
        <v>194</v>
      </c>
      <c r="AL32" s="30" t="s">
        <v>448</v>
      </c>
      <c r="AM32" s="30" t="s">
        <v>449</v>
      </c>
      <c r="AN32" s="30" t="s">
        <v>449</v>
      </c>
      <c r="AO32" s="30" t="s">
        <v>450</v>
      </c>
      <c r="AP32" s="30" t="s">
        <v>451</v>
      </c>
      <c r="AQ32" s="474" t="s">
        <v>452</v>
      </c>
      <c r="AR32" s="474" t="s">
        <v>194</v>
      </c>
      <c r="AS32" s="30" t="s">
        <v>448</v>
      </c>
      <c r="AT32" s="30" t="s">
        <v>449</v>
      </c>
      <c r="AU32" s="30" t="s">
        <v>449</v>
      </c>
      <c r="AV32" s="30" t="s">
        <v>450</v>
      </c>
      <c r="AW32" s="30" t="s">
        <v>451</v>
      </c>
      <c r="AX32" s="474" t="s">
        <v>452</v>
      </c>
      <c r="AY32" s="474" t="s">
        <v>194</v>
      </c>
      <c r="AZ32" s="30" t="s">
        <v>448</v>
      </c>
      <c r="BA32" s="30" t="s">
        <v>449</v>
      </c>
      <c r="BB32" s="30" t="s">
        <v>449</v>
      </c>
      <c r="BC32" s="30" t="s">
        <v>450</v>
      </c>
      <c r="BD32" s="30" t="s">
        <v>451</v>
      </c>
      <c r="BE32" s="474" t="s">
        <v>452</v>
      </c>
      <c r="BF32" s="474" t="s">
        <v>194</v>
      </c>
      <c r="BG32" s="30" t="s">
        <v>448</v>
      </c>
      <c r="BH32" s="30" t="s">
        <v>449</v>
      </c>
      <c r="BI32" s="30" t="s">
        <v>449</v>
      </c>
      <c r="BJ32" s="30" t="s">
        <v>450</v>
      </c>
      <c r="BK32" s="30" t="s">
        <v>451</v>
      </c>
      <c r="BL32" s="474" t="s">
        <v>452</v>
      </c>
      <c r="BM32" s="474" t="s">
        <v>194</v>
      </c>
    </row>
    <row r="33" spans="1:65" s="78" customFormat="1" ht="15" customHeight="1">
      <c r="A33" s="472" t="s">
        <v>918</v>
      </c>
      <c r="B33" s="1033" t="s">
        <v>872</v>
      </c>
      <c r="C33" s="1033"/>
      <c r="D33" s="1033"/>
      <c r="E33" s="1033"/>
      <c r="F33" s="1033" t="s">
        <v>890</v>
      </c>
      <c r="G33" s="1033"/>
      <c r="H33" s="472" t="s">
        <v>873</v>
      </c>
      <c r="I33" s="472" t="s">
        <v>919</v>
      </c>
      <c r="J33" s="30">
        <v>1</v>
      </c>
      <c r="K33" s="30">
        <f t="shared" ref="K33:AP33" si="0">+J33+1</f>
        <v>2</v>
      </c>
      <c r="L33" s="30">
        <f t="shared" si="0"/>
        <v>3</v>
      </c>
      <c r="M33" s="30">
        <f t="shared" si="0"/>
        <v>4</v>
      </c>
      <c r="N33" s="30">
        <f t="shared" si="0"/>
        <v>5</v>
      </c>
      <c r="O33" s="474">
        <f t="shared" si="0"/>
        <v>6</v>
      </c>
      <c r="P33" s="474">
        <f t="shared" si="0"/>
        <v>7</v>
      </c>
      <c r="Q33" s="30">
        <f t="shared" si="0"/>
        <v>8</v>
      </c>
      <c r="R33" s="30">
        <f t="shared" si="0"/>
        <v>9</v>
      </c>
      <c r="S33" s="30">
        <f t="shared" si="0"/>
        <v>10</v>
      </c>
      <c r="T33" s="30">
        <f t="shared" si="0"/>
        <v>11</v>
      </c>
      <c r="U33" s="30">
        <f t="shared" si="0"/>
        <v>12</v>
      </c>
      <c r="V33" s="474">
        <f t="shared" si="0"/>
        <v>13</v>
      </c>
      <c r="W33" s="474">
        <f t="shared" si="0"/>
        <v>14</v>
      </c>
      <c r="X33" s="30">
        <f t="shared" si="0"/>
        <v>15</v>
      </c>
      <c r="Y33" s="30">
        <f t="shared" si="0"/>
        <v>16</v>
      </c>
      <c r="Z33" s="30">
        <f t="shared" si="0"/>
        <v>17</v>
      </c>
      <c r="AA33" s="30">
        <f t="shared" si="0"/>
        <v>18</v>
      </c>
      <c r="AB33" s="30">
        <f t="shared" si="0"/>
        <v>19</v>
      </c>
      <c r="AC33" s="474">
        <f t="shared" si="0"/>
        <v>20</v>
      </c>
      <c r="AD33" s="474">
        <f t="shared" si="0"/>
        <v>21</v>
      </c>
      <c r="AE33" s="30">
        <f t="shared" si="0"/>
        <v>22</v>
      </c>
      <c r="AF33" s="30">
        <f t="shared" si="0"/>
        <v>23</v>
      </c>
      <c r="AG33" s="30">
        <f t="shared" si="0"/>
        <v>24</v>
      </c>
      <c r="AH33" s="30">
        <f t="shared" si="0"/>
        <v>25</v>
      </c>
      <c r="AI33" s="30">
        <f t="shared" si="0"/>
        <v>26</v>
      </c>
      <c r="AJ33" s="474">
        <f t="shared" si="0"/>
        <v>27</v>
      </c>
      <c r="AK33" s="474">
        <f t="shared" si="0"/>
        <v>28</v>
      </c>
      <c r="AL33" s="30">
        <f t="shared" si="0"/>
        <v>29</v>
      </c>
      <c r="AM33" s="30">
        <f t="shared" si="0"/>
        <v>30</v>
      </c>
      <c r="AN33" s="30">
        <f t="shared" si="0"/>
        <v>31</v>
      </c>
      <c r="AO33" s="30">
        <f t="shared" si="0"/>
        <v>32</v>
      </c>
      <c r="AP33" s="30">
        <f t="shared" si="0"/>
        <v>33</v>
      </c>
      <c r="AQ33" s="474">
        <f t="shared" ref="AQ33:BM33" si="1">+AP33+1</f>
        <v>34</v>
      </c>
      <c r="AR33" s="474">
        <f t="shared" si="1"/>
        <v>35</v>
      </c>
      <c r="AS33" s="30">
        <f t="shared" si="1"/>
        <v>36</v>
      </c>
      <c r="AT33" s="30">
        <f t="shared" si="1"/>
        <v>37</v>
      </c>
      <c r="AU33" s="30">
        <f t="shared" si="1"/>
        <v>38</v>
      </c>
      <c r="AV33" s="30">
        <f t="shared" si="1"/>
        <v>39</v>
      </c>
      <c r="AW33" s="30">
        <f t="shared" si="1"/>
        <v>40</v>
      </c>
      <c r="AX33" s="474">
        <f t="shared" si="1"/>
        <v>41</v>
      </c>
      <c r="AY33" s="474">
        <f t="shared" si="1"/>
        <v>42</v>
      </c>
      <c r="AZ33" s="30">
        <f t="shared" si="1"/>
        <v>43</v>
      </c>
      <c r="BA33" s="30">
        <f t="shared" si="1"/>
        <v>44</v>
      </c>
      <c r="BB33" s="30">
        <f t="shared" si="1"/>
        <v>45</v>
      </c>
      <c r="BC33" s="30">
        <f t="shared" si="1"/>
        <v>46</v>
      </c>
      <c r="BD33" s="30">
        <f t="shared" si="1"/>
        <v>47</v>
      </c>
      <c r="BE33" s="474">
        <f t="shared" si="1"/>
        <v>48</v>
      </c>
      <c r="BF33" s="474">
        <f t="shared" si="1"/>
        <v>49</v>
      </c>
      <c r="BG33" s="30">
        <f t="shared" si="1"/>
        <v>50</v>
      </c>
      <c r="BH33" s="30">
        <f t="shared" si="1"/>
        <v>51</v>
      </c>
      <c r="BI33" s="30">
        <f t="shared" si="1"/>
        <v>52</v>
      </c>
      <c r="BJ33" s="30">
        <f t="shared" si="1"/>
        <v>53</v>
      </c>
      <c r="BK33" s="30">
        <f t="shared" si="1"/>
        <v>54</v>
      </c>
      <c r="BL33" s="474">
        <f t="shared" si="1"/>
        <v>55</v>
      </c>
      <c r="BM33" s="474">
        <f t="shared" si="1"/>
        <v>56</v>
      </c>
    </row>
    <row r="34" spans="1:65" s="78" customFormat="1" ht="15" customHeight="1">
      <c r="A34" s="1032" t="s">
        <v>917</v>
      </c>
      <c r="B34" s="1034" t="s">
        <v>898</v>
      </c>
      <c r="C34" s="1034"/>
      <c r="D34" s="1034"/>
      <c r="E34" s="1034"/>
      <c r="F34" s="1034" t="s">
        <v>894</v>
      </c>
      <c r="G34" s="1034"/>
      <c r="H34" s="30">
        <v>1</v>
      </c>
      <c r="I34" s="30">
        <v>1</v>
      </c>
      <c r="J34" s="30"/>
      <c r="K34" s="30"/>
      <c r="L34" s="30"/>
      <c r="M34" s="30"/>
      <c r="N34" s="30"/>
      <c r="O34" s="474"/>
      <c r="P34" s="474"/>
      <c r="Q34" s="30"/>
      <c r="R34" s="30"/>
      <c r="S34" s="30"/>
      <c r="T34" s="30"/>
      <c r="U34" s="30"/>
      <c r="V34" s="474"/>
      <c r="W34" s="474"/>
      <c r="X34" s="30"/>
      <c r="Y34" s="30"/>
      <c r="Z34" s="30"/>
      <c r="AA34" s="30"/>
      <c r="AB34" s="30"/>
      <c r="AC34" s="474"/>
      <c r="AD34" s="474"/>
      <c r="AE34" s="30"/>
      <c r="AF34" s="30"/>
      <c r="AG34" s="30"/>
      <c r="AH34" s="30"/>
      <c r="AI34" s="30"/>
      <c r="AJ34" s="474"/>
      <c r="AK34" s="474"/>
      <c r="AL34" s="30"/>
      <c r="AM34" s="30"/>
      <c r="AN34" s="30"/>
      <c r="AO34" s="30"/>
      <c r="AP34" s="30"/>
      <c r="AQ34" s="474"/>
      <c r="AR34" s="474"/>
      <c r="AS34" s="30"/>
      <c r="AT34" s="30"/>
      <c r="AU34" s="30"/>
      <c r="AV34" s="30"/>
      <c r="AW34" s="30"/>
      <c r="AX34" s="474"/>
      <c r="AY34" s="474"/>
      <c r="AZ34" s="30"/>
      <c r="BA34" s="30"/>
      <c r="BB34" s="30"/>
      <c r="BC34" s="30"/>
      <c r="BD34" s="30"/>
      <c r="BE34" s="474"/>
      <c r="BF34" s="474"/>
      <c r="BG34" s="30"/>
      <c r="BH34" s="30"/>
      <c r="BI34" s="30"/>
      <c r="BJ34" s="30"/>
      <c r="BK34" s="30"/>
      <c r="BL34" s="474"/>
      <c r="BM34" s="474"/>
    </row>
    <row r="35" spans="1:65" s="78" customFormat="1" ht="15" customHeight="1">
      <c r="A35" s="1032"/>
      <c r="B35" s="1034" t="s">
        <v>897</v>
      </c>
      <c r="C35" s="1034"/>
      <c r="D35" s="1034"/>
      <c r="E35" s="1034"/>
      <c r="F35" s="1034" t="s">
        <v>894</v>
      </c>
      <c r="G35" s="1034"/>
      <c r="H35" s="30">
        <v>2</v>
      </c>
      <c r="I35" s="30">
        <v>5</v>
      </c>
      <c r="J35" s="30"/>
      <c r="K35" s="30"/>
      <c r="L35" s="30"/>
      <c r="M35" s="30"/>
      <c r="N35" s="30"/>
      <c r="O35" s="474"/>
      <c r="P35" s="474"/>
      <c r="Q35" s="30"/>
      <c r="R35" s="30"/>
      <c r="S35" s="30"/>
      <c r="T35" s="30"/>
      <c r="U35" s="30"/>
      <c r="V35" s="474"/>
      <c r="W35" s="474"/>
      <c r="X35" s="30"/>
      <c r="Y35" s="30"/>
      <c r="Z35" s="30"/>
      <c r="AA35" s="30"/>
      <c r="AB35" s="30"/>
      <c r="AC35" s="474"/>
      <c r="AD35" s="474"/>
      <c r="AE35" s="30"/>
      <c r="AF35" s="30"/>
      <c r="AG35" s="30"/>
      <c r="AH35" s="30"/>
      <c r="AI35" s="30"/>
      <c r="AJ35" s="474"/>
      <c r="AK35" s="474"/>
      <c r="AL35" s="30"/>
      <c r="AM35" s="30"/>
      <c r="AN35" s="30"/>
      <c r="AO35" s="30"/>
      <c r="AP35" s="30"/>
      <c r="AQ35" s="474"/>
      <c r="AR35" s="474"/>
      <c r="AS35" s="30"/>
      <c r="AT35" s="30"/>
      <c r="AU35" s="30"/>
      <c r="AV35" s="30"/>
      <c r="AW35" s="30"/>
      <c r="AX35" s="474"/>
      <c r="AY35" s="474"/>
      <c r="AZ35" s="30"/>
      <c r="BA35" s="30"/>
      <c r="BB35" s="30"/>
      <c r="BC35" s="30"/>
      <c r="BD35" s="30"/>
      <c r="BE35" s="474"/>
      <c r="BF35" s="474"/>
      <c r="BG35" s="30"/>
      <c r="BH35" s="30"/>
      <c r="BI35" s="30"/>
      <c r="BJ35" s="30"/>
      <c r="BK35" s="30"/>
      <c r="BL35" s="474"/>
      <c r="BM35" s="474"/>
    </row>
    <row r="36" spans="1:65" s="78" customFormat="1" ht="15" customHeight="1">
      <c r="A36" s="1032"/>
      <c r="B36" s="1034" t="s">
        <v>896</v>
      </c>
      <c r="C36" s="1034"/>
      <c r="D36" s="1034"/>
      <c r="E36" s="1034"/>
      <c r="F36" s="1034" t="s">
        <v>893</v>
      </c>
      <c r="G36" s="1034"/>
      <c r="H36" s="30">
        <v>8</v>
      </c>
      <c r="I36" s="30">
        <v>8</v>
      </c>
      <c r="J36" s="30"/>
      <c r="K36" s="30"/>
      <c r="L36" s="30"/>
      <c r="M36" s="30"/>
      <c r="N36" s="30"/>
      <c r="O36" s="474"/>
      <c r="P36" s="474"/>
      <c r="Q36" s="30"/>
      <c r="R36" s="30"/>
      <c r="S36" s="30"/>
      <c r="T36" s="30"/>
      <c r="U36" s="30"/>
      <c r="V36" s="474"/>
      <c r="W36" s="474"/>
      <c r="X36" s="30"/>
      <c r="Y36" s="30"/>
      <c r="Z36" s="30"/>
      <c r="AA36" s="30"/>
      <c r="AB36" s="30"/>
      <c r="AC36" s="474"/>
      <c r="AD36" s="474"/>
      <c r="AE36" s="30"/>
      <c r="AF36" s="30"/>
      <c r="AG36" s="30"/>
      <c r="AH36" s="30"/>
      <c r="AI36" s="30"/>
      <c r="AJ36" s="474"/>
      <c r="AK36" s="474"/>
      <c r="AL36" s="30"/>
      <c r="AM36" s="30"/>
      <c r="AN36" s="30"/>
      <c r="AO36" s="30"/>
      <c r="AP36" s="30"/>
      <c r="AQ36" s="474"/>
      <c r="AR36" s="474"/>
      <c r="AS36" s="30"/>
      <c r="AT36" s="30"/>
      <c r="AU36" s="30"/>
      <c r="AV36" s="30"/>
      <c r="AW36" s="30"/>
      <c r="AX36" s="474"/>
      <c r="AY36" s="474"/>
      <c r="AZ36" s="30"/>
      <c r="BA36" s="30"/>
      <c r="BB36" s="30"/>
      <c r="BC36" s="30"/>
      <c r="BD36" s="30"/>
      <c r="BE36" s="474"/>
      <c r="BF36" s="474"/>
      <c r="BG36" s="30"/>
      <c r="BH36" s="30"/>
      <c r="BI36" s="30"/>
      <c r="BJ36" s="30"/>
      <c r="BK36" s="30"/>
      <c r="BL36" s="474"/>
      <c r="BM36" s="474"/>
    </row>
    <row r="37" spans="1:65" s="78" customFormat="1" ht="15" customHeight="1">
      <c r="A37" s="1032"/>
      <c r="B37" s="1034" t="s">
        <v>901</v>
      </c>
      <c r="C37" s="1034"/>
      <c r="D37" s="1034"/>
      <c r="E37" s="1034"/>
      <c r="F37" s="1034" t="s">
        <v>893</v>
      </c>
      <c r="G37" s="1034"/>
      <c r="H37" s="30">
        <v>9</v>
      </c>
      <c r="I37" s="30">
        <v>9</v>
      </c>
      <c r="J37" s="30"/>
      <c r="K37" s="30"/>
      <c r="L37" s="30"/>
      <c r="M37" s="30"/>
      <c r="N37" s="30"/>
      <c r="O37" s="474"/>
      <c r="P37" s="474"/>
      <c r="Q37" s="30"/>
      <c r="R37" s="30"/>
      <c r="S37" s="30"/>
      <c r="T37" s="30"/>
      <c r="U37" s="30"/>
      <c r="V37" s="474"/>
      <c r="W37" s="474"/>
      <c r="X37" s="30"/>
      <c r="Y37" s="30"/>
      <c r="Z37" s="30"/>
      <c r="AA37" s="30"/>
      <c r="AB37" s="30"/>
      <c r="AC37" s="474"/>
      <c r="AD37" s="474"/>
      <c r="AE37" s="30"/>
      <c r="AF37" s="30"/>
      <c r="AG37" s="30"/>
      <c r="AH37" s="30"/>
      <c r="AI37" s="30"/>
      <c r="AJ37" s="474"/>
      <c r="AK37" s="474"/>
      <c r="AL37" s="30"/>
      <c r="AM37" s="30"/>
      <c r="AN37" s="30"/>
      <c r="AO37" s="30"/>
      <c r="AP37" s="30"/>
      <c r="AQ37" s="474"/>
      <c r="AR37" s="474"/>
      <c r="AS37" s="30"/>
      <c r="AT37" s="30"/>
      <c r="AU37" s="30"/>
      <c r="AV37" s="30"/>
      <c r="AW37" s="30"/>
      <c r="AX37" s="474"/>
      <c r="AY37" s="474"/>
      <c r="AZ37" s="30"/>
      <c r="BA37" s="30"/>
      <c r="BB37" s="30"/>
      <c r="BC37" s="30"/>
      <c r="BD37" s="30"/>
      <c r="BE37" s="474"/>
      <c r="BF37" s="474"/>
      <c r="BG37" s="30"/>
      <c r="BH37" s="30"/>
      <c r="BI37" s="30"/>
      <c r="BJ37" s="30"/>
      <c r="BK37" s="30"/>
      <c r="BL37" s="474"/>
      <c r="BM37" s="474"/>
    </row>
    <row r="38" spans="1:65" s="78" customFormat="1" ht="15" customHeight="1">
      <c r="A38" s="1032"/>
      <c r="B38" s="1034" t="s">
        <v>899</v>
      </c>
      <c r="C38" s="1034"/>
      <c r="D38" s="1034"/>
      <c r="E38" s="1034"/>
      <c r="F38" s="1034" t="s">
        <v>894</v>
      </c>
      <c r="G38" s="1034"/>
      <c r="H38" s="30">
        <v>10</v>
      </c>
      <c r="I38" s="30">
        <v>11</v>
      </c>
      <c r="J38" s="30"/>
      <c r="K38" s="30"/>
      <c r="L38" s="30"/>
      <c r="M38" s="30"/>
      <c r="N38" s="30"/>
      <c r="O38" s="474"/>
      <c r="P38" s="474"/>
      <c r="Q38" s="30"/>
      <c r="R38" s="30"/>
      <c r="S38" s="30"/>
      <c r="T38" s="30"/>
      <c r="U38" s="30"/>
      <c r="V38" s="474"/>
      <c r="W38" s="474"/>
      <c r="X38" s="30"/>
      <c r="Y38" s="30"/>
      <c r="Z38" s="30"/>
      <c r="AA38" s="30"/>
      <c r="AB38" s="30"/>
      <c r="AC38" s="474"/>
      <c r="AD38" s="474"/>
      <c r="AE38" s="30"/>
      <c r="AF38" s="30"/>
      <c r="AG38" s="30"/>
      <c r="AH38" s="30"/>
      <c r="AI38" s="30"/>
      <c r="AJ38" s="474"/>
      <c r="AK38" s="474"/>
      <c r="AL38" s="30"/>
      <c r="AM38" s="30"/>
      <c r="AN38" s="30"/>
      <c r="AO38" s="30"/>
      <c r="AP38" s="30"/>
      <c r="AQ38" s="474"/>
      <c r="AR38" s="474"/>
      <c r="AS38" s="30"/>
      <c r="AT38" s="30"/>
      <c r="AU38" s="30"/>
      <c r="AV38" s="30"/>
      <c r="AW38" s="30"/>
      <c r="AX38" s="474"/>
      <c r="AY38" s="474"/>
      <c r="AZ38" s="30"/>
      <c r="BA38" s="30"/>
      <c r="BB38" s="30"/>
      <c r="BC38" s="30"/>
      <c r="BD38" s="30"/>
      <c r="BE38" s="474"/>
      <c r="BF38" s="474"/>
      <c r="BG38" s="30"/>
      <c r="BH38" s="30"/>
      <c r="BI38" s="30"/>
      <c r="BJ38" s="30"/>
      <c r="BK38" s="30"/>
      <c r="BL38" s="474"/>
      <c r="BM38" s="474"/>
    </row>
    <row r="39" spans="1:65" s="78" customFormat="1" ht="15" customHeight="1">
      <c r="A39" s="1032"/>
      <c r="B39" s="1034" t="s">
        <v>902</v>
      </c>
      <c r="C39" s="1034"/>
      <c r="D39" s="1034"/>
      <c r="E39" s="1034"/>
      <c r="F39" s="1034" t="s">
        <v>903</v>
      </c>
      <c r="G39" s="1034"/>
      <c r="H39" s="30">
        <v>12</v>
      </c>
      <c r="I39" s="30">
        <v>12</v>
      </c>
      <c r="J39" s="30"/>
      <c r="K39" s="30"/>
      <c r="L39" s="30"/>
      <c r="M39" s="30"/>
      <c r="N39" s="30"/>
      <c r="O39" s="474"/>
      <c r="P39" s="474"/>
      <c r="Q39" s="30"/>
      <c r="R39" s="30"/>
      <c r="S39" s="30"/>
      <c r="T39" s="30"/>
      <c r="U39" s="30"/>
      <c r="V39" s="474"/>
      <c r="W39" s="474"/>
      <c r="X39" s="30"/>
      <c r="Y39" s="30"/>
      <c r="Z39" s="30"/>
      <c r="AA39" s="30"/>
      <c r="AB39" s="30"/>
      <c r="AC39" s="474"/>
      <c r="AD39" s="474"/>
      <c r="AE39" s="30"/>
      <c r="AF39" s="30"/>
      <c r="AG39" s="30"/>
      <c r="AH39" s="30"/>
      <c r="AI39" s="30"/>
      <c r="AJ39" s="474"/>
      <c r="AK39" s="474"/>
      <c r="AL39" s="30"/>
      <c r="AM39" s="30"/>
      <c r="AN39" s="30"/>
      <c r="AO39" s="30"/>
      <c r="AP39" s="30"/>
      <c r="AQ39" s="474"/>
      <c r="AR39" s="474"/>
      <c r="AS39" s="30"/>
      <c r="AT39" s="30"/>
      <c r="AU39" s="30"/>
      <c r="AV39" s="30"/>
      <c r="AW39" s="30"/>
      <c r="AX39" s="474"/>
      <c r="AY39" s="474"/>
      <c r="AZ39" s="30"/>
      <c r="BA39" s="30"/>
      <c r="BB39" s="30"/>
      <c r="BC39" s="30"/>
      <c r="BD39" s="30"/>
      <c r="BE39" s="474"/>
      <c r="BF39" s="474"/>
      <c r="BG39" s="30"/>
      <c r="BH39" s="30"/>
      <c r="BI39" s="30"/>
      <c r="BJ39" s="30"/>
      <c r="BK39" s="30"/>
      <c r="BL39" s="474"/>
      <c r="BM39" s="474"/>
    </row>
    <row r="40" spans="1:65" s="78" customFormat="1" ht="15" customHeight="1">
      <c r="A40" s="478" t="s">
        <v>916</v>
      </c>
      <c r="B40" s="1034" t="s">
        <v>900</v>
      </c>
      <c r="C40" s="1034"/>
      <c r="D40" s="1034"/>
      <c r="E40" s="1034"/>
      <c r="F40" s="1034" t="s">
        <v>893</v>
      </c>
      <c r="G40" s="1034"/>
      <c r="H40" s="30">
        <v>15</v>
      </c>
      <c r="I40" s="30">
        <v>15</v>
      </c>
      <c r="J40" s="30"/>
      <c r="K40" s="30"/>
      <c r="L40" s="30"/>
      <c r="M40" s="30"/>
      <c r="N40" s="30"/>
      <c r="O40" s="474"/>
      <c r="P40" s="474"/>
      <c r="Q40" s="30"/>
      <c r="R40" s="30"/>
      <c r="S40" s="30"/>
      <c r="T40" s="30"/>
      <c r="U40" s="30"/>
      <c r="V40" s="474"/>
      <c r="W40" s="474"/>
      <c r="X40" s="30"/>
      <c r="Y40" s="30"/>
      <c r="Z40" s="30"/>
      <c r="AA40" s="30"/>
      <c r="AB40" s="30"/>
      <c r="AC40" s="474"/>
      <c r="AD40" s="474"/>
      <c r="AE40" s="30"/>
      <c r="AF40" s="30"/>
      <c r="AG40" s="30"/>
      <c r="AH40" s="30"/>
      <c r="AI40" s="30"/>
      <c r="AJ40" s="474"/>
      <c r="AK40" s="474"/>
      <c r="AL40" s="30"/>
      <c r="AM40" s="30"/>
      <c r="AN40" s="30"/>
      <c r="AO40" s="30"/>
      <c r="AP40" s="30"/>
      <c r="AQ40" s="474"/>
      <c r="AR40" s="474"/>
      <c r="AS40" s="30"/>
      <c r="AT40" s="30"/>
      <c r="AU40" s="30"/>
      <c r="AV40" s="30"/>
      <c r="AW40" s="30"/>
      <c r="AX40" s="474"/>
      <c r="AY40" s="474"/>
      <c r="AZ40" s="30"/>
      <c r="BA40" s="30"/>
      <c r="BB40" s="30"/>
      <c r="BC40" s="30"/>
      <c r="BD40" s="30"/>
      <c r="BE40" s="474"/>
      <c r="BF40" s="474"/>
      <c r="BG40" s="30"/>
      <c r="BH40" s="30"/>
      <c r="BI40" s="30"/>
      <c r="BJ40" s="30"/>
      <c r="BK40" s="30"/>
      <c r="BL40" s="474"/>
      <c r="BM40" s="474"/>
    </row>
    <row r="41" spans="1:65" s="78" customFormat="1" ht="15" customHeight="1">
      <c r="A41" s="1032" t="s">
        <v>1092</v>
      </c>
      <c r="B41" s="1034" t="s">
        <v>1090</v>
      </c>
      <c r="C41" s="1034"/>
      <c r="D41" s="1034"/>
      <c r="E41" s="1034"/>
      <c r="F41" s="1034" t="s">
        <v>903</v>
      </c>
      <c r="G41" s="1034"/>
      <c r="H41" s="30">
        <v>16</v>
      </c>
      <c r="I41" s="30">
        <v>25</v>
      </c>
      <c r="J41" s="30"/>
      <c r="K41" s="30"/>
      <c r="L41" s="30"/>
      <c r="M41" s="30"/>
      <c r="N41" s="30"/>
      <c r="O41" s="474"/>
      <c r="P41" s="474"/>
      <c r="Q41" s="30"/>
      <c r="R41" s="30"/>
      <c r="S41" s="30"/>
      <c r="T41" s="30"/>
      <c r="U41" s="30"/>
      <c r="V41" s="474"/>
      <c r="W41" s="474"/>
      <c r="X41" s="30"/>
      <c r="Y41" s="30"/>
      <c r="Z41" s="30"/>
      <c r="AA41" s="30"/>
      <c r="AB41" s="30"/>
      <c r="AC41" s="474"/>
      <c r="AD41" s="474"/>
      <c r="AE41" s="30"/>
      <c r="AF41" s="30"/>
      <c r="AG41" s="30"/>
      <c r="AH41" s="30"/>
      <c r="AI41" s="30"/>
      <c r="AJ41" s="474"/>
      <c r="AK41" s="474"/>
      <c r="AL41" s="30"/>
      <c r="AM41" s="30"/>
      <c r="AN41" s="30"/>
      <c r="AO41" s="30"/>
      <c r="AP41" s="30"/>
      <c r="AQ41" s="474"/>
      <c r="AR41" s="474"/>
      <c r="AS41" s="30"/>
      <c r="AT41" s="30"/>
      <c r="AU41" s="30"/>
      <c r="AV41" s="30"/>
      <c r="AW41" s="30"/>
      <c r="AX41" s="474"/>
      <c r="AY41" s="474"/>
      <c r="AZ41" s="30"/>
      <c r="BA41" s="30"/>
      <c r="BB41" s="30"/>
      <c r="BC41" s="30"/>
      <c r="BD41" s="30"/>
      <c r="BE41" s="474"/>
      <c r="BF41" s="474"/>
      <c r="BG41" s="30"/>
      <c r="BH41" s="30"/>
      <c r="BI41" s="30"/>
      <c r="BJ41" s="30"/>
      <c r="BK41" s="30"/>
      <c r="BL41" s="474"/>
      <c r="BM41" s="474"/>
    </row>
    <row r="42" spans="1:65" s="78" customFormat="1" ht="15" customHeight="1">
      <c r="A42" s="1032"/>
      <c r="B42" s="1034" t="s">
        <v>1091</v>
      </c>
      <c r="C42" s="1034"/>
      <c r="D42" s="1034"/>
      <c r="E42" s="1034"/>
      <c r="F42" s="1034" t="s">
        <v>903</v>
      </c>
      <c r="G42" s="1034"/>
      <c r="H42" s="30">
        <v>16</v>
      </c>
      <c r="I42" s="30">
        <v>25</v>
      </c>
      <c r="J42" s="30"/>
      <c r="K42" s="30"/>
      <c r="L42" s="30"/>
      <c r="M42" s="30"/>
      <c r="N42" s="30"/>
      <c r="O42" s="474"/>
      <c r="P42" s="474"/>
      <c r="Q42" s="30"/>
      <c r="R42" s="30"/>
      <c r="S42" s="30"/>
      <c r="T42" s="30"/>
      <c r="U42" s="30"/>
      <c r="V42" s="474"/>
      <c r="W42" s="474"/>
      <c r="X42" s="30"/>
      <c r="Y42" s="30"/>
      <c r="Z42" s="30"/>
      <c r="AA42" s="30"/>
      <c r="AB42" s="30"/>
      <c r="AC42" s="474"/>
      <c r="AD42" s="474"/>
      <c r="AE42" s="30"/>
      <c r="AF42" s="30"/>
      <c r="AG42" s="30"/>
      <c r="AH42" s="30"/>
      <c r="AI42" s="30"/>
      <c r="AJ42" s="474"/>
      <c r="AK42" s="474"/>
      <c r="AL42" s="30"/>
      <c r="AM42" s="30"/>
      <c r="AN42" s="30"/>
      <c r="AO42" s="30"/>
      <c r="AP42" s="30"/>
      <c r="AQ42" s="474"/>
      <c r="AR42" s="474"/>
      <c r="AS42" s="30"/>
      <c r="AT42" s="30"/>
      <c r="AU42" s="30"/>
      <c r="AV42" s="30"/>
      <c r="AW42" s="30"/>
      <c r="AX42" s="474"/>
      <c r="AY42" s="474"/>
      <c r="AZ42" s="30"/>
      <c r="BA42" s="30"/>
      <c r="BB42" s="30"/>
      <c r="BC42" s="30"/>
      <c r="BD42" s="30"/>
      <c r="BE42" s="474"/>
      <c r="BF42" s="474"/>
      <c r="BG42" s="30"/>
      <c r="BH42" s="30"/>
      <c r="BI42" s="30"/>
      <c r="BJ42" s="30"/>
      <c r="BK42" s="30"/>
      <c r="BL42" s="474"/>
      <c r="BM42" s="474"/>
    </row>
    <row r="43" spans="1:65" s="78" customFormat="1" ht="15" customHeight="1">
      <c r="A43" s="1032"/>
      <c r="B43" s="1034" t="s">
        <v>1093</v>
      </c>
      <c r="C43" s="1034"/>
      <c r="D43" s="1034"/>
      <c r="E43" s="1034"/>
      <c r="F43" s="1034" t="s">
        <v>903</v>
      </c>
      <c r="G43" s="1034"/>
      <c r="H43" s="30">
        <v>16</v>
      </c>
      <c r="I43" s="30">
        <v>25</v>
      </c>
      <c r="J43" s="30"/>
      <c r="K43" s="30"/>
      <c r="L43" s="30"/>
      <c r="M43" s="30"/>
      <c r="N43" s="30"/>
      <c r="O43" s="474"/>
      <c r="P43" s="474"/>
      <c r="Q43" s="30"/>
      <c r="R43" s="30"/>
      <c r="S43" s="30"/>
      <c r="T43" s="30"/>
      <c r="U43" s="30"/>
      <c r="V43" s="474"/>
      <c r="W43" s="474"/>
      <c r="X43" s="30"/>
      <c r="Y43" s="30"/>
      <c r="Z43" s="30"/>
      <c r="AA43" s="30"/>
      <c r="AB43" s="30"/>
      <c r="AC43" s="474"/>
      <c r="AD43" s="474"/>
      <c r="AE43" s="30"/>
      <c r="AF43" s="30"/>
      <c r="AG43" s="30"/>
      <c r="AH43" s="30"/>
      <c r="AI43" s="30"/>
      <c r="AJ43" s="474"/>
      <c r="AK43" s="474"/>
      <c r="AL43" s="30"/>
      <c r="AM43" s="30"/>
      <c r="AN43" s="30"/>
      <c r="AO43" s="30"/>
      <c r="AP43" s="30"/>
      <c r="AQ43" s="474"/>
      <c r="AR43" s="474"/>
      <c r="AS43" s="30"/>
      <c r="AT43" s="30"/>
      <c r="AU43" s="30"/>
      <c r="AV43" s="30"/>
      <c r="AW43" s="30"/>
      <c r="AX43" s="474"/>
      <c r="AY43" s="474"/>
      <c r="AZ43" s="30"/>
      <c r="BA43" s="30"/>
      <c r="BB43" s="30"/>
      <c r="BC43" s="30"/>
      <c r="BD43" s="30"/>
      <c r="BE43" s="474"/>
      <c r="BF43" s="474"/>
      <c r="BG43" s="30"/>
      <c r="BH43" s="30"/>
      <c r="BI43" s="30"/>
      <c r="BJ43" s="30"/>
      <c r="BK43" s="30"/>
      <c r="BL43" s="474"/>
      <c r="BM43" s="474"/>
    </row>
    <row r="44" spans="1:65" s="78" customFormat="1" ht="15" customHeight="1">
      <c r="A44" s="1032" t="s">
        <v>1096</v>
      </c>
      <c r="B44" s="1034" t="s">
        <v>895</v>
      </c>
      <c r="C44" s="1034"/>
      <c r="D44" s="1034"/>
      <c r="E44" s="1034"/>
      <c r="F44" s="1034" t="s">
        <v>903</v>
      </c>
      <c r="G44" s="1034"/>
      <c r="H44" s="30">
        <v>29</v>
      </c>
      <c r="I44" s="30">
        <v>29</v>
      </c>
      <c r="J44" s="30"/>
      <c r="K44" s="30"/>
      <c r="L44" s="30"/>
      <c r="M44" s="30"/>
      <c r="N44" s="30"/>
      <c r="O44" s="474"/>
      <c r="P44" s="474"/>
      <c r="Q44" s="30"/>
      <c r="R44" s="30"/>
      <c r="S44" s="30"/>
      <c r="T44" s="30"/>
      <c r="U44" s="30"/>
      <c r="V44" s="474"/>
      <c r="W44" s="474"/>
      <c r="X44" s="30"/>
      <c r="Y44" s="30"/>
      <c r="Z44" s="30"/>
      <c r="AA44" s="30"/>
      <c r="AB44" s="30"/>
      <c r="AC44" s="474"/>
      <c r="AD44" s="474"/>
      <c r="AE44" s="30"/>
      <c r="AF44" s="30"/>
      <c r="AG44" s="30"/>
      <c r="AH44" s="30"/>
      <c r="AI44" s="30"/>
      <c r="AJ44" s="474"/>
      <c r="AK44" s="474"/>
      <c r="AL44" s="30"/>
      <c r="AM44" s="30"/>
      <c r="AN44" s="30"/>
      <c r="AO44" s="30"/>
      <c r="AP44" s="30"/>
      <c r="AQ44" s="474"/>
      <c r="AR44" s="474"/>
      <c r="AS44" s="30"/>
      <c r="AT44" s="30"/>
      <c r="AU44" s="30"/>
      <c r="AV44" s="30"/>
      <c r="AW44" s="30"/>
      <c r="AX44" s="474"/>
      <c r="AY44" s="474"/>
      <c r="AZ44" s="30"/>
      <c r="BA44" s="30"/>
      <c r="BB44" s="30"/>
      <c r="BC44" s="30"/>
      <c r="BD44" s="30"/>
      <c r="BE44" s="474"/>
      <c r="BF44" s="474"/>
      <c r="BG44" s="30"/>
      <c r="BH44" s="30"/>
      <c r="BI44" s="30"/>
      <c r="BJ44" s="30"/>
      <c r="BK44" s="30"/>
      <c r="BL44" s="474"/>
      <c r="BM44" s="474"/>
    </row>
    <row r="45" spans="1:65" s="78" customFormat="1" ht="15" customHeight="1">
      <c r="A45" s="1032"/>
      <c r="B45" s="1034" t="s">
        <v>904</v>
      </c>
      <c r="C45" s="1034"/>
      <c r="D45" s="1034"/>
      <c r="E45" s="1034"/>
      <c r="F45" s="1034" t="s">
        <v>903</v>
      </c>
      <c r="G45" s="1034"/>
      <c r="H45" s="30">
        <v>29</v>
      </c>
      <c r="I45" s="30">
        <v>29</v>
      </c>
      <c r="J45" s="30"/>
      <c r="K45" s="30"/>
      <c r="L45" s="30"/>
      <c r="M45" s="30"/>
      <c r="N45" s="30"/>
      <c r="O45" s="474"/>
      <c r="P45" s="474"/>
      <c r="Q45" s="30"/>
      <c r="R45" s="30"/>
      <c r="S45" s="30"/>
      <c r="T45" s="30"/>
      <c r="U45" s="30"/>
      <c r="V45" s="474"/>
      <c r="W45" s="474"/>
      <c r="X45" s="30"/>
      <c r="Y45" s="30"/>
      <c r="Z45" s="30"/>
      <c r="AA45" s="30"/>
      <c r="AB45" s="30"/>
      <c r="AC45" s="474"/>
      <c r="AD45" s="474"/>
      <c r="AE45" s="30"/>
      <c r="AF45" s="30"/>
      <c r="AG45" s="30"/>
      <c r="AH45" s="30"/>
      <c r="AI45" s="30"/>
      <c r="AJ45" s="474"/>
      <c r="AK45" s="474"/>
      <c r="AL45" s="30"/>
      <c r="AM45" s="30"/>
      <c r="AN45" s="30"/>
      <c r="AO45" s="30"/>
      <c r="AP45" s="30"/>
      <c r="AQ45" s="474"/>
      <c r="AR45" s="474"/>
      <c r="AS45" s="30"/>
      <c r="AT45" s="30"/>
      <c r="AU45" s="30"/>
      <c r="AV45" s="30"/>
      <c r="AW45" s="30"/>
      <c r="AX45" s="474"/>
      <c r="AY45" s="474"/>
      <c r="AZ45" s="30"/>
      <c r="BA45" s="30"/>
      <c r="BB45" s="30"/>
      <c r="BC45" s="30"/>
      <c r="BD45" s="30"/>
      <c r="BE45" s="474"/>
      <c r="BF45" s="474"/>
      <c r="BG45" s="30"/>
      <c r="BH45" s="30"/>
      <c r="BI45" s="30"/>
      <c r="BJ45" s="30"/>
      <c r="BK45" s="30"/>
      <c r="BL45" s="474"/>
      <c r="BM45" s="474"/>
    </row>
    <row r="46" spans="1:65" s="78" customFormat="1" ht="15" customHeight="1">
      <c r="A46" s="1032"/>
      <c r="B46" s="1034" t="s">
        <v>889</v>
      </c>
      <c r="C46" s="1034"/>
      <c r="D46" s="1034"/>
      <c r="E46" s="1034"/>
      <c r="F46" s="1034" t="s">
        <v>1095</v>
      </c>
      <c r="G46" s="1034"/>
      <c r="H46" s="30">
        <v>29</v>
      </c>
      <c r="I46" s="30">
        <v>29</v>
      </c>
      <c r="J46" s="30"/>
      <c r="K46" s="30"/>
      <c r="L46" s="30"/>
      <c r="M46" s="30"/>
      <c r="N46" s="30"/>
      <c r="O46" s="474"/>
      <c r="P46" s="474"/>
      <c r="Q46" s="30"/>
      <c r="R46" s="30"/>
      <c r="S46" s="30"/>
      <c r="T46" s="30"/>
      <c r="U46" s="30"/>
      <c r="V46" s="474"/>
      <c r="W46" s="474"/>
      <c r="X46" s="30"/>
      <c r="Y46" s="30"/>
      <c r="Z46" s="30"/>
      <c r="AA46" s="30"/>
      <c r="AB46" s="30"/>
      <c r="AC46" s="474"/>
      <c r="AD46" s="474"/>
      <c r="AE46" s="30"/>
      <c r="AF46" s="30"/>
      <c r="AG46" s="30"/>
      <c r="AH46" s="30"/>
      <c r="AI46" s="30"/>
      <c r="AJ46" s="474"/>
      <c r="AK46" s="474"/>
      <c r="AL46" s="30"/>
      <c r="AM46" s="30"/>
      <c r="AN46" s="30"/>
      <c r="AO46" s="30"/>
      <c r="AP46" s="30"/>
      <c r="AQ46" s="474"/>
      <c r="AR46" s="474"/>
      <c r="AS46" s="30"/>
      <c r="AT46" s="30"/>
      <c r="AU46" s="30"/>
      <c r="AV46" s="30"/>
      <c r="AW46" s="30"/>
      <c r="AX46" s="474"/>
      <c r="AY46" s="474"/>
      <c r="AZ46" s="30"/>
      <c r="BA46" s="30"/>
      <c r="BB46" s="30"/>
      <c r="BC46" s="30"/>
      <c r="BD46" s="30"/>
      <c r="BE46" s="474"/>
      <c r="BF46" s="474"/>
      <c r="BG46" s="30"/>
      <c r="BH46" s="30"/>
      <c r="BI46" s="30"/>
      <c r="BJ46" s="30"/>
      <c r="BK46" s="30"/>
      <c r="BL46" s="474"/>
      <c r="BM46" s="474"/>
    </row>
    <row r="47" spans="1:65" s="78" customFormat="1">
      <c r="A47" s="1032"/>
      <c r="B47" s="1034" t="s">
        <v>874</v>
      </c>
      <c r="C47" s="1034"/>
      <c r="D47" s="1034"/>
      <c r="E47" s="1034"/>
      <c r="F47" s="1034" t="s">
        <v>1094</v>
      </c>
      <c r="G47" s="1034"/>
      <c r="H47" s="30">
        <v>30</v>
      </c>
      <c r="I47" s="30">
        <v>31</v>
      </c>
      <c r="J47" s="30"/>
      <c r="K47" s="30"/>
      <c r="L47" s="30"/>
      <c r="M47" s="30"/>
      <c r="N47" s="30"/>
      <c r="O47" s="474"/>
      <c r="P47" s="474"/>
      <c r="Q47" s="30"/>
      <c r="R47" s="30"/>
      <c r="S47" s="30"/>
      <c r="T47" s="30"/>
      <c r="U47" s="30"/>
      <c r="V47" s="474"/>
      <c r="W47" s="474"/>
      <c r="X47" s="30"/>
      <c r="Y47" s="30"/>
      <c r="Z47" s="30"/>
      <c r="AA47" s="30"/>
      <c r="AB47" s="30"/>
      <c r="AC47" s="474"/>
      <c r="AD47" s="474"/>
      <c r="AE47" s="30"/>
      <c r="AF47" s="30"/>
      <c r="AG47" s="30"/>
      <c r="AH47" s="30"/>
      <c r="AI47" s="30"/>
      <c r="AJ47" s="474"/>
      <c r="AK47" s="474"/>
      <c r="AL47" s="30"/>
      <c r="AM47" s="30"/>
      <c r="AN47" s="30"/>
      <c r="AO47" s="30"/>
      <c r="AP47" s="30"/>
      <c r="AQ47" s="474"/>
      <c r="AR47" s="474"/>
      <c r="AS47" s="30"/>
      <c r="AT47" s="30"/>
      <c r="AU47" s="30"/>
      <c r="AV47" s="30"/>
      <c r="AW47" s="30"/>
      <c r="AX47" s="474"/>
      <c r="AY47" s="474"/>
      <c r="AZ47" s="30"/>
      <c r="BA47" s="30"/>
      <c r="BB47" s="30"/>
      <c r="BC47" s="30"/>
      <c r="BD47" s="30"/>
      <c r="BE47" s="474"/>
      <c r="BF47" s="474"/>
      <c r="BG47" s="30"/>
      <c r="BH47" s="30"/>
      <c r="BI47" s="30"/>
      <c r="BJ47" s="30"/>
      <c r="BK47" s="30"/>
      <c r="BL47" s="474"/>
      <c r="BM47" s="474"/>
    </row>
    <row r="48" spans="1:65" s="78" customFormat="1">
      <c r="A48" s="1032"/>
      <c r="B48" s="1034" t="s">
        <v>877</v>
      </c>
      <c r="C48" s="1034"/>
      <c r="D48" s="1034"/>
      <c r="E48" s="1034"/>
      <c r="F48" s="1034" t="s">
        <v>1094</v>
      </c>
      <c r="G48" s="1034"/>
      <c r="H48" s="30">
        <v>31</v>
      </c>
      <c r="I48" s="30">
        <v>32</v>
      </c>
      <c r="J48" s="30"/>
      <c r="K48" s="30"/>
      <c r="L48" s="30"/>
      <c r="M48" s="30"/>
      <c r="N48" s="30"/>
      <c r="O48" s="474"/>
      <c r="P48" s="474"/>
      <c r="Q48" s="30"/>
      <c r="R48" s="30"/>
      <c r="S48" s="30"/>
      <c r="T48" s="30"/>
      <c r="U48" s="30"/>
      <c r="V48" s="474"/>
      <c r="W48" s="474"/>
      <c r="X48" s="30"/>
      <c r="Y48" s="30"/>
      <c r="Z48" s="30"/>
      <c r="AA48" s="30"/>
      <c r="AB48" s="30"/>
      <c r="AC48" s="474"/>
      <c r="AD48" s="474"/>
      <c r="AE48" s="30"/>
      <c r="AF48" s="30"/>
      <c r="AG48" s="30"/>
      <c r="AH48" s="30"/>
      <c r="AI48" s="30"/>
      <c r="AJ48" s="474"/>
      <c r="AK48" s="474"/>
      <c r="AL48" s="30"/>
      <c r="AM48" s="30"/>
      <c r="AN48" s="30"/>
      <c r="AO48" s="30"/>
      <c r="AP48" s="30"/>
      <c r="AQ48" s="474"/>
      <c r="AR48" s="474"/>
      <c r="AS48" s="30"/>
      <c r="AT48" s="30"/>
      <c r="AU48" s="30"/>
      <c r="AV48" s="30"/>
      <c r="AW48" s="30"/>
      <c r="AX48" s="474"/>
      <c r="AY48" s="474"/>
      <c r="AZ48" s="30"/>
      <c r="BA48" s="30"/>
      <c r="BB48" s="30"/>
      <c r="BC48" s="30"/>
      <c r="BD48" s="30"/>
      <c r="BE48" s="474"/>
      <c r="BF48" s="474"/>
      <c r="BG48" s="30"/>
      <c r="BH48" s="30"/>
      <c r="BI48" s="30"/>
      <c r="BJ48" s="30"/>
      <c r="BK48" s="30"/>
      <c r="BL48" s="474"/>
      <c r="BM48" s="474"/>
    </row>
    <row r="49" spans="1:65" s="78" customFormat="1">
      <c r="A49" s="1032"/>
      <c r="B49" s="1034" t="s">
        <v>875</v>
      </c>
      <c r="C49" s="1034"/>
      <c r="D49" s="1034"/>
      <c r="E49" s="1034"/>
      <c r="F49" s="1034" t="s">
        <v>1094</v>
      </c>
      <c r="G49" s="1034"/>
      <c r="H49" s="30">
        <v>32</v>
      </c>
      <c r="I49" s="30">
        <v>32</v>
      </c>
      <c r="J49" s="30"/>
      <c r="K49" s="30"/>
      <c r="L49" s="30"/>
      <c r="M49" s="30"/>
      <c r="N49" s="30"/>
      <c r="O49" s="474"/>
      <c r="P49" s="474"/>
      <c r="Q49" s="30"/>
      <c r="R49" s="30"/>
      <c r="S49" s="30"/>
      <c r="T49" s="30"/>
      <c r="U49" s="30"/>
      <c r="V49" s="474"/>
      <c r="W49" s="474"/>
      <c r="X49" s="30"/>
      <c r="Y49" s="30"/>
      <c r="Z49" s="30"/>
      <c r="AA49" s="30"/>
      <c r="AB49" s="30"/>
      <c r="AC49" s="474"/>
      <c r="AD49" s="474"/>
      <c r="AE49" s="30"/>
      <c r="AF49" s="30"/>
      <c r="AG49" s="30"/>
      <c r="AH49" s="30"/>
      <c r="AI49" s="30"/>
      <c r="AJ49" s="474"/>
      <c r="AK49" s="474"/>
      <c r="AL49" s="30"/>
      <c r="AM49" s="30"/>
      <c r="AN49" s="30"/>
      <c r="AO49" s="30"/>
      <c r="AP49" s="30"/>
      <c r="AQ49" s="474"/>
      <c r="AR49" s="474"/>
      <c r="AS49" s="30"/>
      <c r="AT49" s="30"/>
      <c r="AU49" s="30"/>
      <c r="AV49" s="30"/>
      <c r="AW49" s="30"/>
      <c r="AX49" s="474"/>
      <c r="AY49" s="474"/>
      <c r="AZ49" s="30"/>
      <c r="BA49" s="30"/>
      <c r="BB49" s="30"/>
      <c r="BC49" s="30"/>
      <c r="BD49" s="30"/>
      <c r="BE49" s="474"/>
      <c r="BF49" s="474"/>
      <c r="BG49" s="30"/>
      <c r="BH49" s="30"/>
      <c r="BI49" s="30"/>
      <c r="BJ49" s="30"/>
      <c r="BK49" s="30"/>
      <c r="BL49" s="474"/>
      <c r="BM49" s="474"/>
    </row>
    <row r="50" spans="1:65" s="78" customFormat="1" ht="15.75" customHeight="1">
      <c r="A50" s="1032"/>
      <c r="B50" s="1034" t="s">
        <v>876</v>
      </c>
      <c r="C50" s="1034"/>
      <c r="D50" s="1034"/>
      <c r="E50" s="1034"/>
      <c r="F50" s="1034" t="s">
        <v>1094</v>
      </c>
      <c r="G50" s="1034"/>
      <c r="H50" s="30">
        <v>33</v>
      </c>
      <c r="I50" s="30">
        <v>37</v>
      </c>
      <c r="J50" s="30"/>
      <c r="K50" s="30"/>
      <c r="L50" s="30"/>
      <c r="M50" s="30"/>
      <c r="N50" s="30"/>
      <c r="O50" s="474"/>
      <c r="P50" s="474"/>
      <c r="Q50" s="30"/>
      <c r="R50" s="30"/>
      <c r="S50" s="30"/>
      <c r="T50" s="30"/>
      <c r="U50" s="30"/>
      <c r="V50" s="474"/>
      <c r="W50" s="474"/>
      <c r="X50" s="30"/>
      <c r="Y50" s="30"/>
      <c r="Z50" s="30"/>
      <c r="AA50" s="30"/>
      <c r="AB50" s="30"/>
      <c r="AC50" s="474"/>
      <c r="AD50" s="474"/>
      <c r="AE50" s="30"/>
      <c r="AF50" s="30"/>
      <c r="AG50" s="30"/>
      <c r="AH50" s="30"/>
      <c r="AI50" s="30"/>
      <c r="AJ50" s="474"/>
      <c r="AK50" s="474"/>
      <c r="AL50" s="30"/>
      <c r="AM50" s="30"/>
      <c r="AN50" s="30"/>
      <c r="AO50" s="30"/>
      <c r="AP50" s="30"/>
      <c r="AQ50" s="474"/>
      <c r="AR50" s="474"/>
      <c r="AS50" s="30"/>
      <c r="AT50" s="30"/>
      <c r="AU50" s="30"/>
      <c r="AV50" s="30"/>
      <c r="AW50" s="30"/>
      <c r="AX50" s="474"/>
      <c r="AY50" s="474"/>
      <c r="AZ50" s="30"/>
      <c r="BA50" s="30"/>
      <c r="BB50" s="30"/>
      <c r="BC50" s="30"/>
      <c r="BD50" s="30"/>
      <c r="BE50" s="474"/>
      <c r="BF50" s="474"/>
      <c r="BG50" s="30"/>
      <c r="BH50" s="30"/>
      <c r="BI50" s="30"/>
      <c r="BJ50" s="30"/>
      <c r="BK50" s="30"/>
      <c r="BL50" s="474"/>
      <c r="BM50" s="474"/>
    </row>
    <row r="51" spans="1:65" s="78" customFormat="1">
      <c r="A51" s="1032"/>
      <c r="B51" s="1034" t="s">
        <v>878</v>
      </c>
      <c r="C51" s="1034"/>
      <c r="D51" s="1034"/>
      <c r="E51" s="1034"/>
      <c r="F51" s="1034" t="s">
        <v>1094</v>
      </c>
      <c r="G51" s="1034"/>
      <c r="H51" s="30">
        <v>37</v>
      </c>
      <c r="I51" s="30">
        <v>37</v>
      </c>
      <c r="J51" s="30"/>
      <c r="K51" s="30"/>
      <c r="L51" s="30"/>
      <c r="M51" s="30"/>
      <c r="N51" s="30"/>
      <c r="O51" s="474"/>
      <c r="P51" s="474"/>
      <c r="Q51" s="30"/>
      <c r="R51" s="30"/>
      <c r="S51" s="30"/>
      <c r="T51" s="30"/>
      <c r="U51" s="30"/>
      <c r="V51" s="474"/>
      <c r="W51" s="474"/>
      <c r="X51" s="30"/>
      <c r="Y51" s="30"/>
      <c r="Z51" s="30"/>
      <c r="AA51" s="30"/>
      <c r="AB51" s="30"/>
      <c r="AC51" s="474"/>
      <c r="AD51" s="474"/>
      <c r="AE51" s="30"/>
      <c r="AF51" s="30"/>
      <c r="AG51" s="30"/>
      <c r="AH51" s="30"/>
      <c r="AI51" s="30"/>
      <c r="AJ51" s="474"/>
      <c r="AK51" s="474"/>
      <c r="AL51" s="30"/>
      <c r="AM51" s="30"/>
      <c r="AN51" s="30"/>
      <c r="AO51" s="30"/>
      <c r="AP51" s="30"/>
      <c r="AQ51" s="474"/>
      <c r="AR51" s="474"/>
      <c r="AS51" s="30"/>
      <c r="AT51" s="30"/>
      <c r="AU51" s="30"/>
      <c r="AV51" s="30"/>
      <c r="AW51" s="30"/>
      <c r="AX51" s="474"/>
      <c r="AY51" s="474"/>
      <c r="AZ51" s="30"/>
      <c r="BA51" s="30"/>
      <c r="BB51" s="30"/>
      <c r="BC51" s="30"/>
      <c r="BD51" s="30"/>
      <c r="BE51" s="474"/>
      <c r="BF51" s="474"/>
      <c r="BG51" s="30"/>
      <c r="BH51" s="30"/>
      <c r="BI51" s="30"/>
      <c r="BJ51" s="30"/>
      <c r="BK51" s="30"/>
      <c r="BL51" s="474"/>
      <c r="BM51" s="474"/>
    </row>
    <row r="52" spans="1:65" s="78" customFormat="1" ht="15.75" customHeight="1">
      <c r="A52" s="1032"/>
      <c r="B52" s="1034" t="s">
        <v>879</v>
      </c>
      <c r="C52" s="1034"/>
      <c r="D52" s="1034"/>
      <c r="E52" s="1034"/>
      <c r="F52" s="1034" t="s">
        <v>1094</v>
      </c>
      <c r="G52" s="1034"/>
      <c r="H52" s="30">
        <v>37</v>
      </c>
      <c r="I52" s="30">
        <v>37</v>
      </c>
      <c r="J52" s="30"/>
      <c r="K52" s="30"/>
      <c r="L52" s="30"/>
      <c r="M52" s="30"/>
      <c r="N52" s="30"/>
      <c r="O52" s="474"/>
      <c r="P52" s="474"/>
      <c r="Q52" s="30"/>
      <c r="R52" s="30"/>
      <c r="S52" s="30"/>
      <c r="T52" s="30"/>
      <c r="U52" s="30"/>
      <c r="V52" s="474"/>
      <c r="W52" s="474"/>
      <c r="X52" s="30"/>
      <c r="Y52" s="30"/>
      <c r="Z52" s="30"/>
      <c r="AA52" s="30"/>
      <c r="AB52" s="30"/>
      <c r="AC52" s="474"/>
      <c r="AD52" s="474"/>
      <c r="AE52" s="30"/>
      <c r="AF52" s="30"/>
      <c r="AG52" s="30"/>
      <c r="AH52" s="30"/>
      <c r="AI52" s="30"/>
      <c r="AJ52" s="474"/>
      <c r="AK52" s="474"/>
      <c r="AL52" s="30"/>
      <c r="AM52" s="30"/>
      <c r="AN52" s="30"/>
      <c r="AO52" s="30"/>
      <c r="AP52" s="30"/>
      <c r="AQ52" s="474"/>
      <c r="AR52" s="474"/>
      <c r="AS52" s="30"/>
      <c r="AT52" s="30"/>
      <c r="AU52" s="30"/>
      <c r="AV52" s="30"/>
      <c r="AW52" s="30"/>
      <c r="AX52" s="474"/>
      <c r="AY52" s="474"/>
      <c r="AZ52" s="30"/>
      <c r="BA52" s="30"/>
      <c r="BB52" s="30"/>
      <c r="BC52" s="30"/>
      <c r="BD52" s="30"/>
      <c r="BE52" s="474"/>
      <c r="BF52" s="474"/>
      <c r="BG52" s="30"/>
      <c r="BH52" s="30"/>
      <c r="BI52" s="30"/>
      <c r="BJ52" s="30"/>
      <c r="BK52" s="30"/>
      <c r="BL52" s="474"/>
      <c r="BM52" s="474"/>
    </row>
    <row r="53" spans="1:65" s="78" customFormat="1" ht="15.75" customHeight="1">
      <c r="A53" s="1032"/>
      <c r="B53" s="1034" t="s">
        <v>880</v>
      </c>
      <c r="C53" s="1034"/>
      <c r="D53" s="1034"/>
      <c r="E53" s="1034"/>
      <c r="F53" s="1034" t="s">
        <v>1094</v>
      </c>
      <c r="G53" s="1034"/>
      <c r="H53" s="30">
        <v>38</v>
      </c>
      <c r="I53" s="30">
        <v>38</v>
      </c>
      <c r="J53" s="30"/>
      <c r="K53" s="30"/>
      <c r="L53" s="30"/>
      <c r="M53" s="30"/>
      <c r="N53" s="30"/>
      <c r="O53" s="474"/>
      <c r="P53" s="474"/>
      <c r="Q53" s="30"/>
      <c r="R53" s="30"/>
      <c r="S53" s="30"/>
      <c r="T53" s="30"/>
      <c r="U53" s="30"/>
      <c r="V53" s="474"/>
      <c r="W53" s="474"/>
      <c r="X53" s="30"/>
      <c r="Y53" s="30"/>
      <c r="Z53" s="30"/>
      <c r="AA53" s="30"/>
      <c r="AB53" s="30"/>
      <c r="AC53" s="474"/>
      <c r="AD53" s="474"/>
      <c r="AE53" s="30"/>
      <c r="AF53" s="30"/>
      <c r="AG53" s="30"/>
      <c r="AH53" s="30"/>
      <c r="AI53" s="30"/>
      <c r="AJ53" s="474"/>
      <c r="AK53" s="474"/>
      <c r="AL53" s="30"/>
      <c r="AM53" s="30"/>
      <c r="AN53" s="30"/>
      <c r="AO53" s="30"/>
      <c r="AP53" s="30"/>
      <c r="AQ53" s="474"/>
      <c r="AR53" s="474"/>
      <c r="AS53" s="30"/>
      <c r="AT53" s="30"/>
      <c r="AU53" s="30"/>
      <c r="AV53" s="30"/>
      <c r="AW53" s="30"/>
      <c r="AX53" s="474"/>
      <c r="AY53" s="474"/>
      <c r="AZ53" s="30"/>
      <c r="BA53" s="30"/>
      <c r="BB53" s="30"/>
      <c r="BC53" s="30"/>
      <c r="BD53" s="30"/>
      <c r="BE53" s="474"/>
      <c r="BF53" s="474"/>
      <c r="BG53" s="30"/>
      <c r="BH53" s="30"/>
      <c r="BI53" s="30"/>
      <c r="BJ53" s="30"/>
      <c r="BK53" s="30"/>
      <c r="BL53" s="474"/>
      <c r="BM53" s="474"/>
    </row>
    <row r="54" spans="1:65" s="78" customFormat="1">
      <c r="A54" s="1032"/>
      <c r="B54" s="1034" t="s">
        <v>881</v>
      </c>
      <c r="C54" s="1034"/>
      <c r="D54" s="1034"/>
      <c r="E54" s="1034"/>
      <c r="F54" s="1034" t="s">
        <v>1094</v>
      </c>
      <c r="G54" s="1034"/>
      <c r="H54" s="745">
        <v>38</v>
      </c>
      <c r="I54" s="745">
        <v>38</v>
      </c>
      <c r="J54" s="30"/>
      <c r="K54" s="30"/>
      <c r="L54" s="30"/>
      <c r="M54" s="30"/>
      <c r="N54" s="30"/>
      <c r="O54" s="474"/>
      <c r="P54" s="474"/>
      <c r="Q54" s="30"/>
      <c r="R54" s="30"/>
      <c r="S54" s="30"/>
      <c r="T54" s="30"/>
      <c r="U54" s="30"/>
      <c r="V54" s="474"/>
      <c r="W54" s="474"/>
      <c r="X54" s="30"/>
      <c r="Y54" s="30"/>
      <c r="Z54" s="30"/>
      <c r="AA54" s="30"/>
      <c r="AB54" s="30"/>
      <c r="AC54" s="474"/>
      <c r="AD54" s="474"/>
      <c r="AE54" s="30"/>
      <c r="AF54" s="30"/>
      <c r="AG54" s="30"/>
      <c r="AH54" s="30"/>
      <c r="AI54" s="30"/>
      <c r="AJ54" s="474"/>
      <c r="AK54" s="474"/>
      <c r="AL54" s="30"/>
      <c r="AM54" s="30"/>
      <c r="AN54" s="30"/>
      <c r="AO54" s="30"/>
      <c r="AP54" s="30"/>
      <c r="AQ54" s="474"/>
      <c r="AR54" s="474"/>
      <c r="AS54" s="30"/>
      <c r="AT54" s="30"/>
      <c r="AU54" s="30"/>
      <c r="AV54" s="30"/>
      <c r="AW54" s="30"/>
      <c r="AX54" s="474"/>
      <c r="AY54" s="474"/>
      <c r="AZ54" s="30"/>
      <c r="BA54" s="30"/>
      <c r="BB54" s="30"/>
      <c r="BC54" s="30"/>
      <c r="BD54" s="30"/>
      <c r="BE54" s="474"/>
      <c r="BF54" s="474"/>
      <c r="BG54" s="30"/>
      <c r="BH54" s="30"/>
      <c r="BI54" s="30"/>
      <c r="BJ54" s="30"/>
      <c r="BK54" s="30"/>
      <c r="BL54" s="474"/>
      <c r="BM54" s="474"/>
    </row>
    <row r="55" spans="1:65" s="78" customFormat="1" ht="15.75" customHeight="1">
      <c r="A55" s="1032"/>
      <c r="B55" s="1034" t="s">
        <v>882</v>
      </c>
      <c r="C55" s="1034"/>
      <c r="D55" s="1034"/>
      <c r="E55" s="1034"/>
      <c r="F55" s="1034" t="s">
        <v>1094</v>
      </c>
      <c r="G55" s="1034"/>
      <c r="H55" s="745">
        <v>38</v>
      </c>
      <c r="I55" s="745">
        <v>38</v>
      </c>
      <c r="J55" s="30"/>
      <c r="K55" s="30"/>
      <c r="L55" s="30"/>
      <c r="M55" s="30"/>
      <c r="N55" s="30"/>
      <c r="O55" s="474"/>
      <c r="P55" s="474"/>
      <c r="Q55" s="30"/>
      <c r="R55" s="30"/>
      <c r="S55" s="30"/>
      <c r="T55" s="30"/>
      <c r="U55" s="30"/>
      <c r="V55" s="474"/>
      <c r="W55" s="474"/>
      <c r="X55" s="30"/>
      <c r="Y55" s="30"/>
      <c r="Z55" s="30"/>
      <c r="AA55" s="30"/>
      <c r="AB55" s="30"/>
      <c r="AC55" s="474"/>
      <c r="AD55" s="474"/>
      <c r="AE55" s="30"/>
      <c r="AF55" s="30"/>
      <c r="AG55" s="30"/>
      <c r="AH55" s="30"/>
      <c r="AI55" s="30"/>
      <c r="AJ55" s="474"/>
      <c r="AK55" s="474"/>
      <c r="AL55" s="30"/>
      <c r="AM55" s="30"/>
      <c r="AN55" s="30"/>
      <c r="AO55" s="30"/>
      <c r="AP55" s="30"/>
      <c r="AQ55" s="474"/>
      <c r="AR55" s="474"/>
      <c r="AS55" s="30"/>
      <c r="AT55" s="30"/>
      <c r="AU55" s="30"/>
      <c r="AV55" s="30"/>
      <c r="AW55" s="30"/>
      <c r="AX55" s="474"/>
      <c r="AY55" s="474"/>
      <c r="AZ55" s="30"/>
      <c r="BA55" s="30"/>
      <c r="BB55" s="30"/>
      <c r="BC55" s="30"/>
      <c r="BD55" s="30"/>
      <c r="BE55" s="474"/>
      <c r="BF55" s="474"/>
      <c r="BG55" s="30"/>
      <c r="BH55" s="30"/>
      <c r="BI55" s="30"/>
      <c r="BJ55" s="30"/>
      <c r="BK55" s="30"/>
      <c r="BL55" s="474"/>
      <c r="BM55" s="474"/>
    </row>
    <row r="56" spans="1:65" s="78" customFormat="1" ht="15.75" customHeight="1">
      <c r="A56" s="1032"/>
      <c r="B56" s="1034" t="s">
        <v>883</v>
      </c>
      <c r="C56" s="1034"/>
      <c r="D56" s="1034"/>
      <c r="E56" s="1034"/>
      <c r="F56" s="1034" t="s">
        <v>1094</v>
      </c>
      <c r="G56" s="1034"/>
      <c r="H56" s="30">
        <v>39</v>
      </c>
      <c r="I56" s="30">
        <v>39</v>
      </c>
      <c r="J56" s="30"/>
      <c r="K56" s="30"/>
      <c r="L56" s="30"/>
      <c r="M56" s="30"/>
      <c r="N56" s="30"/>
      <c r="O56" s="474"/>
      <c r="P56" s="474"/>
      <c r="Q56" s="30"/>
      <c r="R56" s="30"/>
      <c r="S56" s="30"/>
      <c r="T56" s="30"/>
      <c r="U56" s="30"/>
      <c r="V56" s="474"/>
      <c r="W56" s="474"/>
      <c r="X56" s="30"/>
      <c r="Y56" s="30"/>
      <c r="Z56" s="30"/>
      <c r="AA56" s="30"/>
      <c r="AB56" s="30"/>
      <c r="AC56" s="474"/>
      <c r="AD56" s="474"/>
      <c r="AE56" s="30"/>
      <c r="AF56" s="30"/>
      <c r="AG56" s="30"/>
      <c r="AH56" s="30"/>
      <c r="AI56" s="30"/>
      <c r="AJ56" s="474"/>
      <c r="AK56" s="474"/>
      <c r="AL56" s="30"/>
      <c r="AM56" s="30"/>
      <c r="AN56" s="30"/>
      <c r="AO56" s="30"/>
      <c r="AP56" s="30"/>
      <c r="AQ56" s="474"/>
      <c r="AR56" s="474"/>
      <c r="AS56" s="30"/>
      <c r="AT56" s="30"/>
      <c r="AU56" s="30"/>
      <c r="AV56" s="30"/>
      <c r="AW56" s="30"/>
      <c r="AX56" s="474"/>
      <c r="AY56" s="474"/>
      <c r="AZ56" s="30"/>
      <c r="BA56" s="30"/>
      <c r="BB56" s="30"/>
      <c r="BC56" s="30"/>
      <c r="BD56" s="30"/>
      <c r="BE56" s="474"/>
      <c r="BF56" s="474"/>
      <c r="BG56" s="30"/>
      <c r="BH56" s="30"/>
      <c r="BI56" s="30"/>
      <c r="BJ56" s="30"/>
      <c r="BK56" s="30"/>
      <c r="BL56" s="474"/>
      <c r="BM56" s="474"/>
    </row>
    <row r="57" spans="1:65" s="78" customFormat="1">
      <c r="A57" s="1032"/>
      <c r="B57" s="1034" t="s">
        <v>884</v>
      </c>
      <c r="C57" s="1034"/>
      <c r="D57" s="1034"/>
      <c r="E57" s="1034"/>
      <c r="F57" s="1034" t="s">
        <v>892</v>
      </c>
      <c r="G57" s="1034"/>
      <c r="H57" s="745">
        <v>39</v>
      </c>
      <c r="I57" s="745">
        <v>39</v>
      </c>
      <c r="J57" s="30"/>
      <c r="K57" s="30"/>
      <c r="L57" s="30"/>
      <c r="M57" s="30"/>
      <c r="N57" s="30"/>
      <c r="O57" s="474"/>
      <c r="P57" s="474"/>
      <c r="Q57" s="30"/>
      <c r="R57" s="30"/>
      <c r="S57" s="30"/>
      <c r="T57" s="30"/>
      <c r="U57" s="30"/>
      <c r="V57" s="474"/>
      <c r="W57" s="474"/>
      <c r="X57" s="30"/>
      <c r="Y57" s="30"/>
      <c r="Z57" s="30"/>
      <c r="AA57" s="30"/>
      <c r="AB57" s="30"/>
      <c r="AC57" s="474"/>
      <c r="AD57" s="474"/>
      <c r="AE57" s="30"/>
      <c r="AF57" s="30"/>
      <c r="AG57" s="30"/>
      <c r="AH57" s="30"/>
      <c r="AI57" s="30"/>
      <c r="AJ57" s="474"/>
      <c r="AK57" s="474"/>
      <c r="AL57" s="30"/>
      <c r="AM57" s="30"/>
      <c r="AN57" s="30"/>
      <c r="AO57" s="30"/>
      <c r="AP57" s="30"/>
      <c r="AQ57" s="474"/>
      <c r="AR57" s="474"/>
      <c r="AS57" s="30"/>
      <c r="AT57" s="30"/>
      <c r="AU57" s="30"/>
      <c r="AV57" s="30"/>
      <c r="AW57" s="30"/>
      <c r="AX57" s="474"/>
      <c r="AY57" s="474"/>
      <c r="AZ57" s="30"/>
      <c r="BA57" s="30"/>
      <c r="BB57" s="30"/>
      <c r="BC57" s="30"/>
      <c r="BD57" s="30"/>
      <c r="BE57" s="474"/>
      <c r="BF57" s="474"/>
      <c r="BG57" s="30"/>
      <c r="BH57" s="30"/>
      <c r="BI57" s="30"/>
      <c r="BJ57" s="30"/>
      <c r="BK57" s="30"/>
      <c r="BL57" s="474"/>
      <c r="BM57" s="474"/>
    </row>
    <row r="58" spans="1:65" s="78" customFormat="1" ht="15.75" customHeight="1">
      <c r="A58" s="1032"/>
      <c r="B58" s="1034" t="s">
        <v>885</v>
      </c>
      <c r="C58" s="1034"/>
      <c r="D58" s="1034"/>
      <c r="E58" s="1034"/>
      <c r="F58" s="1034" t="s">
        <v>892</v>
      </c>
      <c r="G58" s="1034"/>
      <c r="H58" s="745">
        <v>39</v>
      </c>
      <c r="I58" s="745">
        <v>39</v>
      </c>
      <c r="J58" s="30"/>
      <c r="K58" s="30"/>
      <c r="L58" s="30"/>
      <c r="M58" s="30"/>
      <c r="N58" s="30"/>
      <c r="O58" s="474"/>
      <c r="P58" s="474"/>
      <c r="Q58" s="30"/>
      <c r="R58" s="30"/>
      <c r="S58" s="30"/>
      <c r="T58" s="30"/>
      <c r="U58" s="30"/>
      <c r="V58" s="474"/>
      <c r="W58" s="474"/>
      <c r="X58" s="30"/>
      <c r="Y58" s="30"/>
      <c r="Z58" s="30"/>
      <c r="AA58" s="30"/>
      <c r="AB58" s="30"/>
      <c r="AC58" s="474"/>
      <c r="AD58" s="474"/>
      <c r="AE58" s="30"/>
      <c r="AF58" s="30"/>
      <c r="AG58" s="30"/>
      <c r="AH58" s="30"/>
      <c r="AI58" s="30"/>
      <c r="AJ58" s="474"/>
      <c r="AK58" s="474"/>
      <c r="AL58" s="30"/>
      <c r="AM58" s="30"/>
      <c r="AN58" s="30"/>
      <c r="AO58" s="30"/>
      <c r="AP58" s="30"/>
      <c r="AQ58" s="474"/>
      <c r="AR58" s="474"/>
      <c r="AS58" s="30"/>
      <c r="AT58" s="30"/>
      <c r="AU58" s="30"/>
      <c r="AV58" s="30"/>
      <c r="AW58" s="30"/>
      <c r="AX58" s="474"/>
      <c r="AY58" s="474"/>
      <c r="AZ58" s="30"/>
      <c r="BA58" s="30"/>
      <c r="BB58" s="30"/>
      <c r="BC58" s="30"/>
      <c r="BD58" s="30"/>
      <c r="BE58" s="474"/>
      <c r="BF58" s="474"/>
      <c r="BG58" s="30"/>
      <c r="BH58" s="30"/>
      <c r="BI58" s="30"/>
      <c r="BJ58" s="30"/>
      <c r="BK58" s="30"/>
      <c r="BL58" s="474"/>
      <c r="BM58" s="474"/>
    </row>
    <row r="59" spans="1:65" s="78" customFormat="1">
      <c r="A59" s="1032"/>
      <c r="B59" s="1034" t="s">
        <v>886</v>
      </c>
      <c r="C59" s="1034"/>
      <c r="D59" s="1034"/>
      <c r="E59" s="1034"/>
      <c r="F59" s="1034" t="s">
        <v>892</v>
      </c>
      <c r="G59" s="1034"/>
      <c r="H59" s="30">
        <v>40</v>
      </c>
      <c r="I59" s="30">
        <v>40</v>
      </c>
      <c r="J59" s="30"/>
      <c r="K59" s="30"/>
      <c r="L59" s="30"/>
      <c r="M59" s="30"/>
      <c r="N59" s="30"/>
      <c r="O59" s="474"/>
      <c r="P59" s="474"/>
      <c r="Q59" s="30"/>
      <c r="R59" s="30"/>
      <c r="S59" s="30"/>
      <c r="T59" s="30"/>
      <c r="U59" s="30"/>
      <c r="V59" s="474"/>
      <c r="W59" s="474"/>
      <c r="X59" s="30"/>
      <c r="Y59" s="30"/>
      <c r="Z59" s="30"/>
      <c r="AA59" s="30"/>
      <c r="AB59" s="30"/>
      <c r="AC59" s="474"/>
      <c r="AD59" s="474"/>
      <c r="AE59" s="30"/>
      <c r="AF59" s="30"/>
      <c r="AG59" s="30"/>
      <c r="AH59" s="30"/>
      <c r="AI59" s="30"/>
      <c r="AJ59" s="474"/>
      <c r="AK59" s="474"/>
      <c r="AL59" s="30"/>
      <c r="AM59" s="30"/>
      <c r="AN59" s="30"/>
      <c r="AO59" s="30"/>
      <c r="AP59" s="30"/>
      <c r="AQ59" s="474"/>
      <c r="AR59" s="474"/>
      <c r="AS59" s="30"/>
      <c r="AT59" s="30"/>
      <c r="AU59" s="30"/>
      <c r="AV59" s="30"/>
      <c r="AW59" s="30"/>
      <c r="AX59" s="474"/>
      <c r="AY59" s="474"/>
      <c r="AZ59" s="30"/>
      <c r="BA59" s="30"/>
      <c r="BB59" s="30"/>
      <c r="BC59" s="30"/>
      <c r="BD59" s="30"/>
      <c r="BE59" s="474"/>
      <c r="BF59" s="474"/>
      <c r="BG59" s="30"/>
      <c r="BH59" s="30"/>
      <c r="BI59" s="30"/>
      <c r="BJ59" s="30"/>
      <c r="BK59" s="30"/>
      <c r="BL59" s="474"/>
      <c r="BM59" s="474"/>
    </row>
    <row r="60" spans="1:65" s="78" customFormat="1">
      <c r="A60" s="1032"/>
      <c r="B60" s="1034" t="s">
        <v>887</v>
      </c>
      <c r="C60" s="1034"/>
      <c r="D60" s="1034"/>
      <c r="E60" s="1034"/>
      <c r="F60" s="1034" t="s">
        <v>892</v>
      </c>
      <c r="G60" s="1034"/>
      <c r="H60" s="745">
        <v>40</v>
      </c>
      <c r="I60" s="745">
        <v>40</v>
      </c>
      <c r="J60" s="30"/>
      <c r="K60" s="30"/>
      <c r="L60" s="30"/>
      <c r="M60" s="30"/>
      <c r="N60" s="30"/>
      <c r="O60" s="474"/>
      <c r="P60" s="474"/>
      <c r="Q60" s="30"/>
      <c r="R60" s="30"/>
      <c r="S60" s="30"/>
      <c r="T60" s="30"/>
      <c r="U60" s="30"/>
      <c r="V60" s="474"/>
      <c r="W60" s="474"/>
      <c r="X60" s="30"/>
      <c r="Y60" s="30"/>
      <c r="Z60" s="30"/>
      <c r="AA60" s="30"/>
      <c r="AB60" s="30"/>
      <c r="AC60" s="474"/>
      <c r="AD60" s="474"/>
      <c r="AE60" s="30"/>
      <c r="AF60" s="30"/>
      <c r="AG60" s="30"/>
      <c r="AH60" s="30"/>
      <c r="AI60" s="30"/>
      <c r="AJ60" s="474"/>
      <c r="AK60" s="474"/>
      <c r="AL60" s="30"/>
      <c r="AM60" s="30"/>
      <c r="AN60" s="30"/>
      <c r="AO60" s="30"/>
      <c r="AP60" s="30"/>
      <c r="AQ60" s="474"/>
      <c r="AR60" s="474"/>
      <c r="AS60" s="30"/>
      <c r="AT60" s="30"/>
      <c r="AU60" s="30"/>
      <c r="AV60" s="30"/>
      <c r="AW60" s="30"/>
      <c r="AX60" s="474"/>
      <c r="AY60" s="474"/>
      <c r="AZ60" s="30"/>
      <c r="BA60" s="30"/>
      <c r="BB60" s="30"/>
      <c r="BC60" s="30"/>
      <c r="BD60" s="30"/>
      <c r="BE60" s="474"/>
      <c r="BF60" s="474"/>
      <c r="BG60" s="30"/>
      <c r="BH60" s="30"/>
      <c r="BI60" s="30"/>
      <c r="BJ60" s="30"/>
      <c r="BK60" s="30"/>
      <c r="BL60" s="474"/>
      <c r="BM60" s="474"/>
    </row>
    <row r="61" spans="1:65" s="78" customFormat="1" ht="15.75" customHeight="1">
      <c r="A61" s="1032"/>
      <c r="B61" s="1034" t="s">
        <v>888</v>
      </c>
      <c r="C61" s="1034"/>
      <c r="D61" s="1034"/>
      <c r="E61" s="1034"/>
      <c r="F61" s="1034" t="s">
        <v>891</v>
      </c>
      <c r="G61" s="1034"/>
      <c r="H61" s="745">
        <v>40</v>
      </c>
      <c r="I61" s="745">
        <v>40</v>
      </c>
      <c r="J61" s="30"/>
      <c r="K61" s="30"/>
      <c r="L61" s="30"/>
      <c r="M61" s="30"/>
      <c r="N61" s="30"/>
      <c r="O61" s="474"/>
      <c r="P61" s="474"/>
      <c r="Q61" s="30"/>
      <c r="R61" s="30"/>
      <c r="S61" s="30"/>
      <c r="T61" s="30"/>
      <c r="U61" s="30"/>
      <c r="V61" s="474"/>
      <c r="W61" s="474"/>
      <c r="X61" s="30"/>
      <c r="Y61" s="30"/>
      <c r="Z61" s="30"/>
      <c r="AA61" s="30"/>
      <c r="AB61" s="30"/>
      <c r="AC61" s="474"/>
      <c r="AD61" s="474"/>
      <c r="AE61" s="30"/>
      <c r="AF61" s="30"/>
      <c r="AG61" s="30"/>
      <c r="AH61" s="30"/>
      <c r="AI61" s="30"/>
      <c r="AJ61" s="474"/>
      <c r="AK61" s="474"/>
      <c r="AL61" s="30"/>
      <c r="AM61" s="30"/>
      <c r="AN61" s="30"/>
      <c r="AO61" s="30"/>
      <c r="AP61" s="30"/>
      <c r="AQ61" s="474"/>
      <c r="AR61" s="474"/>
      <c r="AS61" s="30"/>
      <c r="AT61" s="30"/>
      <c r="AU61" s="30"/>
      <c r="AV61" s="30"/>
      <c r="AW61" s="30"/>
      <c r="AX61" s="474"/>
      <c r="AY61" s="474"/>
      <c r="AZ61" s="30"/>
      <c r="BA61" s="30"/>
      <c r="BB61" s="30"/>
      <c r="BC61" s="30"/>
      <c r="BD61" s="30"/>
      <c r="BE61" s="474"/>
      <c r="BF61" s="474"/>
      <c r="BG61" s="30"/>
      <c r="BH61" s="30"/>
      <c r="BI61" s="30"/>
      <c r="BJ61" s="30"/>
      <c r="BK61" s="30"/>
      <c r="BL61" s="474"/>
      <c r="BM61" s="474"/>
    </row>
    <row r="62" spans="1:65" s="78" customFormat="1" ht="15.75" customHeight="1">
      <c r="A62" s="1032"/>
      <c r="B62" s="1034" t="s">
        <v>904</v>
      </c>
      <c r="C62" s="1034"/>
      <c r="D62" s="1034"/>
      <c r="E62" s="1034"/>
      <c r="F62" s="1034" t="s">
        <v>903</v>
      </c>
      <c r="G62" s="1034"/>
      <c r="H62" s="745">
        <v>40</v>
      </c>
      <c r="I62" s="745">
        <v>40</v>
      </c>
      <c r="J62" s="30"/>
      <c r="K62" s="30"/>
      <c r="L62" s="30"/>
      <c r="M62" s="30"/>
      <c r="N62" s="30"/>
      <c r="O62" s="474"/>
      <c r="P62" s="474"/>
      <c r="Q62" s="30"/>
      <c r="R62" s="30"/>
      <c r="S62" s="30"/>
      <c r="T62" s="30"/>
      <c r="U62" s="30"/>
      <c r="V62" s="474"/>
      <c r="W62" s="474"/>
      <c r="X62" s="30"/>
      <c r="Y62" s="30"/>
      <c r="Z62" s="30"/>
      <c r="AA62" s="30"/>
      <c r="AB62" s="30"/>
      <c r="AC62" s="474"/>
      <c r="AD62" s="474"/>
      <c r="AE62" s="30"/>
      <c r="AF62" s="30"/>
      <c r="AG62" s="30"/>
      <c r="AH62" s="30"/>
      <c r="AI62" s="30"/>
      <c r="AJ62" s="474"/>
      <c r="AK62" s="474"/>
      <c r="AL62" s="30"/>
      <c r="AM62" s="30"/>
      <c r="AN62" s="30"/>
      <c r="AO62" s="30"/>
      <c r="AP62" s="30"/>
      <c r="AQ62" s="474"/>
      <c r="AR62" s="474"/>
      <c r="AS62" s="30"/>
      <c r="AT62" s="30"/>
      <c r="AU62" s="30"/>
      <c r="AV62" s="30"/>
      <c r="AW62" s="30"/>
      <c r="AX62" s="474"/>
      <c r="AY62" s="474"/>
      <c r="AZ62" s="30"/>
      <c r="BA62" s="30"/>
      <c r="BB62" s="30"/>
      <c r="BC62" s="30"/>
      <c r="BD62" s="30"/>
      <c r="BE62" s="474"/>
      <c r="BF62" s="474"/>
      <c r="BG62" s="30"/>
      <c r="BH62" s="30"/>
      <c r="BI62" s="30"/>
      <c r="BJ62" s="30"/>
      <c r="BK62" s="30"/>
      <c r="BL62" s="474"/>
      <c r="BM62" s="474"/>
    </row>
    <row r="63" spans="1:65" s="78" customFormat="1" ht="15.75" customHeight="1">
      <c r="A63" s="1032"/>
      <c r="B63" s="1034" t="s">
        <v>905</v>
      </c>
      <c r="C63" s="1034"/>
      <c r="D63" s="1034"/>
      <c r="E63" s="1034"/>
      <c r="F63" s="1034" t="s">
        <v>903</v>
      </c>
      <c r="G63" s="1034"/>
      <c r="H63" s="30">
        <v>43</v>
      </c>
      <c r="I63" s="30">
        <v>43</v>
      </c>
      <c r="J63" s="30"/>
      <c r="K63" s="30"/>
      <c r="L63" s="30"/>
      <c r="M63" s="30"/>
      <c r="N63" s="30"/>
      <c r="O63" s="474"/>
      <c r="P63" s="474"/>
      <c r="Q63" s="30"/>
      <c r="R63" s="30"/>
      <c r="S63" s="30"/>
      <c r="T63" s="30"/>
      <c r="U63" s="30"/>
      <c r="V63" s="474"/>
      <c r="W63" s="474"/>
      <c r="X63" s="30"/>
      <c r="Y63" s="30"/>
      <c r="Z63" s="30"/>
      <c r="AA63" s="30"/>
      <c r="AB63" s="30"/>
      <c r="AC63" s="474"/>
      <c r="AD63" s="474"/>
      <c r="AE63" s="30"/>
      <c r="AF63" s="30"/>
      <c r="AG63" s="30"/>
      <c r="AH63" s="30"/>
      <c r="AI63" s="30"/>
      <c r="AJ63" s="474"/>
      <c r="AK63" s="474"/>
      <c r="AL63" s="30"/>
      <c r="AM63" s="30"/>
      <c r="AN63" s="30"/>
      <c r="AO63" s="30"/>
      <c r="AP63" s="30"/>
      <c r="AQ63" s="474"/>
      <c r="AR63" s="474"/>
      <c r="AS63" s="30"/>
      <c r="AT63" s="30"/>
      <c r="AU63" s="30"/>
      <c r="AV63" s="30"/>
      <c r="AW63" s="30"/>
      <c r="AX63" s="474"/>
      <c r="AY63" s="474"/>
      <c r="AZ63" s="30"/>
      <c r="BA63" s="30"/>
      <c r="BB63" s="30"/>
      <c r="BC63" s="30"/>
      <c r="BD63" s="30"/>
      <c r="BE63" s="474"/>
      <c r="BF63" s="474"/>
      <c r="BG63" s="30"/>
      <c r="BH63" s="30"/>
      <c r="BI63" s="30"/>
      <c r="BJ63" s="30"/>
      <c r="BK63" s="30"/>
      <c r="BL63" s="474"/>
      <c r="BM63" s="474"/>
    </row>
    <row r="64" spans="1:65" s="78" customFormat="1">
      <c r="D64" s="295"/>
      <c r="E64" s="295"/>
      <c r="F64" s="295"/>
      <c r="G64" s="296"/>
      <c r="H64" s="296"/>
      <c r="I64" s="296"/>
    </row>
    <row r="65" spans="1:45" ht="15" hidden="1" customHeight="1">
      <c r="G65" s="156"/>
      <c r="H65" s="156"/>
      <c r="I65" s="156"/>
      <c r="J65" s="1032" t="s">
        <v>909</v>
      </c>
      <c r="K65" s="1032"/>
      <c r="L65" s="1032"/>
      <c r="M65" s="1032"/>
      <c r="N65" s="1032"/>
      <c r="O65" s="1032"/>
      <c r="P65" s="1032"/>
      <c r="Q65" s="1032" t="s">
        <v>910</v>
      </c>
      <c r="R65" s="1032"/>
      <c r="S65" s="1032"/>
      <c r="T65" s="1032"/>
      <c r="U65" s="1032"/>
      <c r="V65" s="1032"/>
      <c r="W65" s="1032"/>
      <c r="X65" s="1032" t="s">
        <v>911</v>
      </c>
      <c r="Y65" s="1032"/>
      <c r="Z65" s="1032"/>
      <c r="AA65" s="1032"/>
      <c r="AB65" s="1032"/>
      <c r="AC65" s="1032"/>
      <c r="AD65" s="1032"/>
      <c r="AE65" s="1032" t="s">
        <v>912</v>
      </c>
      <c r="AF65" s="1032"/>
      <c r="AG65" s="1032"/>
      <c r="AH65" s="1032"/>
      <c r="AI65" s="1032"/>
      <c r="AJ65" s="1032"/>
      <c r="AK65" s="1032"/>
      <c r="AL65" s="1045"/>
      <c r="AM65" s="1045"/>
      <c r="AN65" s="1045"/>
      <c r="AO65" s="1045"/>
      <c r="AP65" s="1045"/>
      <c r="AQ65" s="1045"/>
      <c r="AR65" s="1045"/>
      <c r="AS65" s="140"/>
    </row>
    <row r="66" spans="1:45" hidden="1">
      <c r="D66" s="191"/>
      <c r="E66" s="191"/>
      <c r="F66" s="191"/>
      <c r="G66" s="203"/>
      <c r="H66" s="203"/>
      <c r="I66" s="203"/>
      <c r="J66" s="30" t="s">
        <v>448</v>
      </c>
      <c r="K66" s="30" t="s">
        <v>449</v>
      </c>
      <c r="L66" s="30" t="s">
        <v>449</v>
      </c>
      <c r="M66" s="30" t="s">
        <v>450</v>
      </c>
      <c r="N66" s="30" t="s">
        <v>451</v>
      </c>
      <c r="O66" s="201" t="s">
        <v>452</v>
      </c>
      <c r="P66" s="201" t="s">
        <v>194</v>
      </c>
      <c r="Q66" s="30" t="s">
        <v>448</v>
      </c>
      <c r="R66" s="30" t="s">
        <v>449</v>
      </c>
      <c r="S66" s="30" t="s">
        <v>449</v>
      </c>
      <c r="T66" s="30" t="s">
        <v>450</v>
      </c>
      <c r="U66" s="30" t="s">
        <v>451</v>
      </c>
      <c r="V66" s="201" t="s">
        <v>452</v>
      </c>
      <c r="W66" s="201" t="s">
        <v>194</v>
      </c>
      <c r="X66" s="30" t="s">
        <v>448</v>
      </c>
      <c r="Y66" s="30" t="s">
        <v>449</v>
      </c>
      <c r="Z66" s="30" t="s">
        <v>449</v>
      </c>
      <c r="AA66" s="30" t="s">
        <v>450</v>
      </c>
      <c r="AB66" s="30" t="s">
        <v>451</v>
      </c>
      <c r="AC66" s="201" t="s">
        <v>452</v>
      </c>
      <c r="AD66" s="201" t="s">
        <v>194</v>
      </c>
      <c r="AE66" s="30" t="s">
        <v>448</v>
      </c>
      <c r="AF66" s="30" t="s">
        <v>449</v>
      </c>
      <c r="AG66" s="30" t="s">
        <v>449</v>
      </c>
      <c r="AH66" s="30" t="s">
        <v>450</v>
      </c>
      <c r="AI66" s="30" t="s">
        <v>451</v>
      </c>
      <c r="AJ66" s="201" t="s">
        <v>452</v>
      </c>
      <c r="AK66" s="201" t="s">
        <v>194</v>
      </c>
      <c r="AL66" s="140"/>
      <c r="AM66" s="140"/>
      <c r="AN66" s="140"/>
      <c r="AO66" s="140"/>
      <c r="AP66" s="140"/>
      <c r="AQ66" s="140"/>
      <c r="AR66" s="140"/>
      <c r="AS66" s="140"/>
    </row>
    <row r="67" spans="1:45" hidden="1">
      <c r="D67" s="1046" t="s">
        <v>302</v>
      </c>
      <c r="E67" s="1046"/>
      <c r="F67" s="479" t="s">
        <v>517</v>
      </c>
      <c r="G67" s="476" t="s">
        <v>454</v>
      </c>
      <c r="H67" s="476" t="s">
        <v>920</v>
      </c>
      <c r="I67" s="483" t="s">
        <v>523</v>
      </c>
      <c r="J67" s="30">
        <v>22</v>
      </c>
      <c r="K67" s="30">
        <f t="shared" ref="K67:AK67" si="2">+J67+1</f>
        <v>23</v>
      </c>
      <c r="L67" s="30">
        <f t="shared" si="2"/>
        <v>24</v>
      </c>
      <c r="M67" s="30">
        <f t="shared" si="2"/>
        <v>25</v>
      </c>
      <c r="N67" s="30">
        <f t="shared" si="2"/>
        <v>26</v>
      </c>
      <c r="O67" s="201">
        <f t="shared" si="2"/>
        <v>27</v>
      </c>
      <c r="P67" s="201">
        <f t="shared" si="2"/>
        <v>28</v>
      </c>
      <c r="Q67" s="30">
        <f t="shared" si="2"/>
        <v>29</v>
      </c>
      <c r="R67" s="30">
        <f t="shared" si="2"/>
        <v>30</v>
      </c>
      <c r="S67" s="30">
        <f t="shared" si="2"/>
        <v>31</v>
      </c>
      <c r="T67" s="30">
        <f t="shared" si="2"/>
        <v>32</v>
      </c>
      <c r="U67" s="30">
        <f t="shared" si="2"/>
        <v>33</v>
      </c>
      <c r="V67" s="201">
        <f t="shared" si="2"/>
        <v>34</v>
      </c>
      <c r="W67" s="201">
        <f t="shared" si="2"/>
        <v>35</v>
      </c>
      <c r="X67" s="30">
        <f t="shared" si="2"/>
        <v>36</v>
      </c>
      <c r="Y67" s="30">
        <f t="shared" si="2"/>
        <v>37</v>
      </c>
      <c r="Z67" s="30">
        <f t="shared" si="2"/>
        <v>38</v>
      </c>
      <c r="AA67" s="30">
        <f t="shared" si="2"/>
        <v>39</v>
      </c>
      <c r="AB67" s="30">
        <f t="shared" si="2"/>
        <v>40</v>
      </c>
      <c r="AC67" s="201">
        <f t="shared" si="2"/>
        <v>41</v>
      </c>
      <c r="AD67" s="201">
        <f t="shared" si="2"/>
        <v>42</v>
      </c>
      <c r="AE67" s="30">
        <f t="shared" si="2"/>
        <v>43</v>
      </c>
      <c r="AF67" s="30">
        <f t="shared" si="2"/>
        <v>44</v>
      </c>
      <c r="AG67" s="30">
        <f t="shared" si="2"/>
        <v>45</v>
      </c>
      <c r="AH67" s="30">
        <f t="shared" si="2"/>
        <v>46</v>
      </c>
      <c r="AI67" s="30">
        <f t="shared" si="2"/>
        <v>47</v>
      </c>
      <c r="AJ67" s="201">
        <f t="shared" si="2"/>
        <v>48</v>
      </c>
      <c r="AK67" s="201">
        <f t="shared" si="2"/>
        <v>49</v>
      </c>
      <c r="AL67" s="140"/>
      <c r="AM67" s="140"/>
      <c r="AN67" s="140"/>
      <c r="AO67" s="140"/>
      <c r="AP67" s="140"/>
      <c r="AQ67" s="140"/>
      <c r="AR67" s="140"/>
      <c r="AS67" s="140"/>
    </row>
    <row r="68" spans="1:45" hidden="1">
      <c r="D68" s="1035" t="s">
        <v>456</v>
      </c>
      <c r="E68" s="1036"/>
      <c r="F68" s="1036"/>
      <c r="G68" s="1036"/>
      <c r="H68" s="1036"/>
      <c r="I68" s="1036"/>
      <c r="J68" s="177"/>
      <c r="K68" s="177"/>
      <c r="L68" s="177"/>
      <c r="M68" s="177"/>
      <c r="N68" s="177"/>
      <c r="O68" s="201"/>
      <c r="P68" s="201"/>
      <c r="Q68" s="177"/>
      <c r="R68" s="177"/>
      <c r="S68" s="177"/>
      <c r="T68" s="177"/>
      <c r="U68" s="177"/>
      <c r="V68" s="201"/>
      <c r="W68" s="201"/>
      <c r="X68" s="177"/>
      <c r="Y68" s="177"/>
      <c r="Z68" s="177"/>
      <c r="AA68" s="177"/>
      <c r="AB68" s="177"/>
      <c r="AC68" s="201"/>
      <c r="AD68" s="201"/>
      <c r="AE68" s="30"/>
      <c r="AF68" s="30"/>
      <c r="AG68" s="30"/>
      <c r="AH68" s="30"/>
      <c r="AI68" s="30"/>
      <c r="AJ68" s="201"/>
      <c r="AK68" s="201"/>
      <c r="AL68" s="140"/>
      <c r="AM68" s="140"/>
      <c r="AN68" s="140"/>
      <c r="AO68" s="140"/>
      <c r="AP68" s="140"/>
      <c r="AQ68" s="140"/>
      <c r="AR68" s="140"/>
      <c r="AS68" s="140"/>
    </row>
    <row r="69" spans="1:45" hidden="1">
      <c r="D69" s="481" t="s">
        <v>443</v>
      </c>
      <c r="E69" s="482"/>
      <c r="F69" s="477">
        <f>SUM(J69:AK69)</f>
        <v>7</v>
      </c>
      <c r="G69" s="480">
        <v>1</v>
      </c>
      <c r="H69" s="480">
        <f>MO!X39</f>
        <v>62111.970000000008</v>
      </c>
      <c r="I69" s="484">
        <f>G69*H69*F69</f>
        <v>434783.79000000004</v>
      </c>
      <c r="J69" s="177"/>
      <c r="K69" s="177"/>
      <c r="L69" s="177"/>
      <c r="M69" s="177"/>
      <c r="N69" s="177"/>
      <c r="O69" s="201"/>
      <c r="P69" s="201"/>
      <c r="Q69" s="30"/>
      <c r="R69" s="177"/>
      <c r="S69" s="177"/>
      <c r="T69" s="192">
        <v>1</v>
      </c>
      <c r="U69" s="192">
        <v>1</v>
      </c>
      <c r="V69" s="201"/>
      <c r="W69" s="201"/>
      <c r="X69" s="192">
        <v>1</v>
      </c>
      <c r="Y69" s="192">
        <v>1</v>
      </c>
      <c r="Z69" s="192">
        <v>1</v>
      </c>
      <c r="AA69" s="192">
        <v>1</v>
      </c>
      <c r="AB69" s="192">
        <v>1</v>
      </c>
      <c r="AC69" s="201"/>
      <c r="AD69" s="201"/>
      <c r="AE69" s="30"/>
      <c r="AF69" s="30"/>
      <c r="AG69" s="30"/>
      <c r="AH69" s="30"/>
      <c r="AI69" s="30"/>
      <c r="AJ69" s="201"/>
      <c r="AK69" s="201"/>
      <c r="AL69" s="140"/>
      <c r="AM69" s="140"/>
      <c r="AN69" s="140"/>
      <c r="AO69" s="140"/>
      <c r="AP69" s="140"/>
      <c r="AQ69" s="140"/>
      <c r="AR69" s="140"/>
      <c r="AS69" s="140"/>
    </row>
    <row r="70" spans="1:45" hidden="1">
      <c r="D70" s="481" t="s">
        <v>444</v>
      </c>
      <c r="E70" s="482"/>
      <c r="F70" s="477">
        <f>SUM(J70:AK70)</f>
        <v>1</v>
      </c>
      <c r="G70" s="480">
        <v>1</v>
      </c>
      <c r="H70" s="480">
        <f>H69*1.5</f>
        <v>93167.955000000016</v>
      </c>
      <c r="I70" s="484">
        <f t="shared" ref="I70:I76" si="3">G70*H70*F70</f>
        <v>93167.955000000016</v>
      </c>
      <c r="J70" s="177"/>
      <c r="K70" s="177"/>
      <c r="L70" s="177"/>
      <c r="M70" s="177"/>
      <c r="N70" s="177"/>
      <c r="O70" s="201"/>
      <c r="P70" s="201"/>
      <c r="Q70" s="30"/>
      <c r="R70" s="30"/>
      <c r="S70" s="30"/>
      <c r="T70" s="30"/>
      <c r="U70" s="177"/>
      <c r="V70" s="192">
        <v>1</v>
      </c>
      <c r="W70" s="201"/>
      <c r="X70" s="177"/>
      <c r="Y70" s="177"/>
      <c r="Z70" s="177"/>
      <c r="AA70" s="177"/>
      <c r="AB70" s="177"/>
      <c r="AC70" s="201"/>
      <c r="AD70" s="201"/>
      <c r="AE70" s="30"/>
      <c r="AF70" s="30"/>
      <c r="AG70" s="30"/>
      <c r="AH70" s="30"/>
      <c r="AI70" s="30"/>
      <c r="AJ70" s="201"/>
      <c r="AK70" s="201"/>
      <c r="AL70" s="140"/>
      <c r="AM70" s="140"/>
      <c r="AN70" s="140"/>
      <c r="AO70" s="140"/>
      <c r="AP70" s="140"/>
      <c r="AQ70" s="140"/>
      <c r="AR70" s="140"/>
      <c r="AS70" s="140"/>
    </row>
    <row r="71" spans="1:45" ht="15.75" hidden="1" customHeight="1">
      <c r="D71" s="1035" t="s">
        <v>457</v>
      </c>
      <c r="E71" s="1036"/>
      <c r="F71" s="1036"/>
      <c r="G71" s="1036"/>
      <c r="H71" s="1036"/>
      <c r="I71" s="1036">
        <f t="shared" si="3"/>
        <v>0</v>
      </c>
      <c r="J71" s="177"/>
      <c r="K71" s="177"/>
      <c r="L71" s="177"/>
      <c r="M71" s="177"/>
      <c r="N71" s="177"/>
      <c r="O71" s="201"/>
      <c r="P71" s="201"/>
      <c r="Q71" s="30"/>
      <c r="R71" s="177"/>
      <c r="S71" s="177"/>
      <c r="T71" s="177"/>
      <c r="U71" s="177"/>
      <c r="V71" s="201"/>
      <c r="W71" s="201"/>
      <c r="X71" s="177"/>
      <c r="Y71" s="177"/>
      <c r="Z71" s="177"/>
      <c r="AA71" s="177"/>
      <c r="AB71" s="177"/>
      <c r="AC71" s="201"/>
      <c r="AD71" s="201"/>
      <c r="AE71" s="30"/>
      <c r="AF71" s="30"/>
      <c r="AG71" s="30"/>
      <c r="AH71" s="30"/>
      <c r="AI71" s="30"/>
      <c r="AJ71" s="201"/>
      <c r="AK71" s="201"/>
      <c r="AL71" s="140"/>
      <c r="AM71" s="140"/>
      <c r="AN71" s="140"/>
      <c r="AO71" s="140"/>
      <c r="AP71" s="140"/>
      <c r="AQ71" s="140"/>
      <c r="AR71" s="140"/>
      <c r="AS71" s="140"/>
    </row>
    <row r="72" spans="1:45" hidden="1">
      <c r="D72" s="481" t="s">
        <v>443</v>
      </c>
      <c r="E72" s="482"/>
      <c r="F72" s="477">
        <f>SUM(J72:AK72)</f>
        <v>7</v>
      </c>
      <c r="G72" s="480">
        <v>1</v>
      </c>
      <c r="H72" s="480">
        <f>MO!X40</f>
        <v>55210.64</v>
      </c>
      <c r="I72" s="484">
        <f t="shared" si="3"/>
        <v>386474.48</v>
      </c>
      <c r="J72" s="177"/>
      <c r="K72" s="177"/>
      <c r="L72" s="177"/>
      <c r="M72" s="177"/>
      <c r="N72" s="177"/>
      <c r="O72" s="201"/>
      <c r="P72" s="201"/>
      <c r="Q72" s="30"/>
      <c r="R72" s="177"/>
      <c r="S72" s="177"/>
      <c r="T72" s="193">
        <v>1</v>
      </c>
      <c r="U72" s="193">
        <v>1</v>
      </c>
      <c r="V72" s="201"/>
      <c r="W72" s="201"/>
      <c r="X72" s="193">
        <v>1</v>
      </c>
      <c r="Y72" s="193">
        <v>1</v>
      </c>
      <c r="Z72" s="193">
        <v>1</v>
      </c>
      <c r="AA72" s="193">
        <v>1</v>
      </c>
      <c r="AB72" s="193">
        <v>1</v>
      </c>
      <c r="AC72" s="201"/>
      <c r="AD72" s="201"/>
      <c r="AE72" s="30"/>
      <c r="AF72" s="30"/>
      <c r="AG72" s="30"/>
      <c r="AH72" s="30"/>
      <c r="AI72" s="30"/>
      <c r="AJ72" s="201"/>
      <c r="AK72" s="201"/>
      <c r="AL72" s="140"/>
      <c r="AM72" s="140"/>
      <c r="AN72" s="140"/>
      <c r="AO72" s="140"/>
      <c r="AP72" s="140"/>
      <c r="AQ72" s="140"/>
      <c r="AR72" s="140"/>
      <c r="AS72" s="140"/>
    </row>
    <row r="73" spans="1:45" hidden="1">
      <c r="D73" s="481" t="s">
        <v>444</v>
      </c>
      <c r="E73" s="482"/>
      <c r="F73" s="477">
        <f>SUM(J73:AK73)</f>
        <v>1</v>
      </c>
      <c r="G73" s="480">
        <v>1</v>
      </c>
      <c r="H73" s="480">
        <f>H72*1.5</f>
        <v>82815.959999999992</v>
      </c>
      <c r="I73" s="484">
        <f t="shared" si="3"/>
        <v>82815.959999999992</v>
      </c>
      <c r="J73" s="177"/>
      <c r="K73" s="177"/>
      <c r="L73" s="177"/>
      <c r="M73" s="177"/>
      <c r="N73" s="177"/>
      <c r="O73" s="201"/>
      <c r="P73" s="201"/>
      <c r="Q73" s="30"/>
      <c r="R73" s="177"/>
      <c r="S73" s="177"/>
      <c r="T73" s="177"/>
      <c r="U73" s="177"/>
      <c r="V73" s="193">
        <v>1</v>
      </c>
      <c r="W73" s="201"/>
      <c r="X73" s="177"/>
      <c r="Y73" s="177"/>
      <c r="Z73" s="177"/>
      <c r="AA73" s="177"/>
      <c r="AB73" s="177"/>
      <c r="AC73" s="201"/>
      <c r="AD73" s="201"/>
      <c r="AE73" s="30"/>
      <c r="AF73" s="30"/>
      <c r="AG73" s="30"/>
      <c r="AH73" s="30"/>
      <c r="AI73" s="30"/>
      <c r="AJ73" s="201"/>
      <c r="AK73" s="201"/>
      <c r="AL73" s="140"/>
      <c r="AM73" s="140"/>
      <c r="AN73" s="140"/>
      <c r="AO73" s="140"/>
      <c r="AP73" s="140"/>
      <c r="AQ73" s="140"/>
      <c r="AR73" s="140"/>
      <c r="AS73" s="140"/>
    </row>
    <row r="74" spans="1:45" ht="15.75" hidden="1" customHeight="1">
      <c r="D74" s="1043" t="s">
        <v>565</v>
      </c>
      <c r="E74" s="1044"/>
      <c r="F74" s="1044"/>
      <c r="G74" s="1044"/>
      <c r="H74" s="1044"/>
      <c r="I74" s="1044">
        <f t="shared" si="3"/>
        <v>0</v>
      </c>
      <c r="J74" s="177"/>
      <c r="K74" s="177"/>
      <c r="L74" s="177"/>
      <c r="M74" s="177"/>
      <c r="N74" s="177"/>
      <c r="O74" s="201"/>
      <c r="P74" s="201"/>
      <c r="Q74" s="30"/>
      <c r="R74" s="177"/>
      <c r="S74" s="177"/>
      <c r="T74" s="177"/>
      <c r="U74" s="177"/>
      <c r="V74" s="201"/>
      <c r="W74" s="201"/>
      <c r="X74" s="177"/>
      <c r="Y74" s="177"/>
      <c r="Z74" s="177"/>
      <c r="AA74" s="177"/>
      <c r="AB74" s="177"/>
      <c r="AC74" s="201"/>
      <c r="AD74" s="201"/>
      <c r="AE74" s="30"/>
      <c r="AF74" s="30"/>
      <c r="AG74" s="30"/>
      <c r="AH74" s="30"/>
      <c r="AI74" s="30"/>
      <c r="AJ74" s="201"/>
      <c r="AK74" s="201"/>
      <c r="AL74" s="140"/>
      <c r="AM74" s="140"/>
      <c r="AN74" s="140"/>
      <c r="AO74" s="140"/>
      <c r="AP74" s="140"/>
      <c r="AQ74" s="140"/>
      <c r="AR74" s="140"/>
      <c r="AS74" s="140"/>
    </row>
    <row r="75" spans="1:45" hidden="1">
      <c r="D75" s="481" t="s">
        <v>443</v>
      </c>
      <c r="E75" s="482"/>
      <c r="F75" s="477">
        <f>SUM(J75:AK75)</f>
        <v>5.5</v>
      </c>
      <c r="G75" s="480">
        <v>2</v>
      </c>
      <c r="H75" s="480">
        <f>MO!X41</f>
        <v>41407.979999999996</v>
      </c>
      <c r="I75" s="484">
        <f t="shared" si="3"/>
        <v>455487.77999999997</v>
      </c>
      <c r="J75" s="177"/>
      <c r="K75" s="177"/>
      <c r="L75" s="177"/>
      <c r="M75" s="177"/>
      <c r="N75" s="177"/>
      <c r="O75" s="201"/>
      <c r="P75" s="201"/>
      <c r="Q75" s="30"/>
      <c r="R75" s="177"/>
      <c r="S75" s="177"/>
      <c r="T75" s="194">
        <v>1</v>
      </c>
      <c r="U75" s="194">
        <v>1</v>
      </c>
      <c r="V75" s="201"/>
      <c r="W75" s="201"/>
      <c r="X75" s="194">
        <v>1</v>
      </c>
      <c r="Y75" s="194">
        <v>1</v>
      </c>
      <c r="Z75" s="194">
        <v>1</v>
      </c>
      <c r="AA75" s="485">
        <v>0.5</v>
      </c>
      <c r="AB75" s="177"/>
      <c r="AC75" s="201"/>
      <c r="AD75" s="201"/>
      <c r="AE75" s="30"/>
      <c r="AF75" s="30"/>
      <c r="AG75" s="30"/>
      <c r="AH75" s="30"/>
      <c r="AI75" s="30"/>
      <c r="AJ75" s="201"/>
      <c r="AK75" s="201"/>
      <c r="AL75" s="140"/>
      <c r="AM75" s="140"/>
      <c r="AN75" s="140"/>
      <c r="AO75" s="140"/>
      <c r="AP75" s="140"/>
      <c r="AQ75" s="140"/>
      <c r="AR75" s="140"/>
      <c r="AS75" s="140"/>
    </row>
    <row r="76" spans="1:45" ht="15" hidden="1" customHeight="1">
      <c r="D76" s="481" t="s">
        <v>444</v>
      </c>
      <c r="E76" s="482"/>
      <c r="F76" s="477">
        <f>SUM(J76:AK76)</f>
        <v>1</v>
      </c>
      <c r="G76" s="480">
        <v>2</v>
      </c>
      <c r="H76" s="480">
        <f>H75*1.5</f>
        <v>62111.969999999994</v>
      </c>
      <c r="I76" s="484">
        <f t="shared" si="3"/>
        <v>124223.93999999999</v>
      </c>
      <c r="J76" s="177"/>
      <c r="K76" s="177"/>
      <c r="L76" s="177"/>
      <c r="M76" s="177"/>
      <c r="N76" s="177"/>
      <c r="O76" s="201"/>
      <c r="P76" s="201"/>
      <c r="Q76" s="30"/>
      <c r="R76" s="177"/>
      <c r="S76" s="177"/>
      <c r="T76" s="177"/>
      <c r="U76" s="177"/>
      <c r="V76" s="194">
        <v>1</v>
      </c>
      <c r="W76" s="201"/>
      <c r="X76" s="30"/>
      <c r="Y76" s="30"/>
      <c r="Z76" s="177"/>
      <c r="AA76" s="177"/>
      <c r="AB76" s="177"/>
      <c r="AC76" s="201"/>
      <c r="AD76" s="201"/>
      <c r="AE76" s="30"/>
      <c r="AF76" s="30"/>
      <c r="AG76" s="30"/>
      <c r="AH76" s="30"/>
      <c r="AI76" s="30"/>
      <c r="AJ76" s="201"/>
      <c r="AK76" s="201"/>
      <c r="AL76" s="140"/>
      <c r="AM76" s="140"/>
      <c r="AN76" s="140"/>
      <c r="AO76" s="140"/>
      <c r="AP76" s="140"/>
      <c r="AQ76" s="140"/>
      <c r="AR76" s="140"/>
      <c r="AS76" s="140"/>
    </row>
    <row r="77" spans="1:45" ht="15.75" hidden="1" customHeight="1">
      <c r="A77"/>
      <c r="B77"/>
      <c r="C77"/>
      <c r="E77"/>
      <c r="F77"/>
      <c r="G77"/>
      <c r="H77"/>
      <c r="I77"/>
      <c r="J77"/>
    </row>
    <row r="78" spans="1:45" hidden="1">
      <c r="A78"/>
      <c r="B78"/>
      <c r="C78"/>
      <c r="D78" s="990" t="s">
        <v>1036</v>
      </c>
      <c r="E78" s="990"/>
      <c r="F78" s="990"/>
      <c r="G78" s="990"/>
      <c r="H78" s="990"/>
      <c r="I78" s="644">
        <f>+I69+I70+I72+I73+I75+I76</f>
        <v>1576953.905</v>
      </c>
      <c r="J78"/>
    </row>
    <row r="79" spans="1:45">
      <c r="A79"/>
      <c r="B79"/>
      <c r="C79"/>
      <c r="E79"/>
      <c r="F79"/>
      <c r="G79"/>
      <c r="H79"/>
      <c r="I79"/>
      <c r="J79"/>
    </row>
    <row r="80" spans="1:45" ht="15" customHeight="1">
      <c r="A80"/>
      <c r="B80"/>
      <c r="C80"/>
      <c r="E80"/>
      <c r="F80"/>
      <c r="G80"/>
      <c r="H80"/>
      <c r="I80"/>
      <c r="J80"/>
    </row>
    <row r="81" spans="1:10">
      <c r="A81"/>
      <c r="B81"/>
      <c r="C81"/>
      <c r="E81"/>
      <c r="F81"/>
      <c r="G81"/>
      <c r="H81"/>
      <c r="I81"/>
      <c r="J81"/>
    </row>
    <row r="82" spans="1:10">
      <c r="A82"/>
      <c r="B82"/>
      <c r="C82"/>
      <c r="E82"/>
      <c r="F82"/>
      <c r="G82"/>
      <c r="H82"/>
      <c r="I82"/>
      <c r="J82"/>
    </row>
    <row r="83" spans="1:10">
      <c r="A83"/>
      <c r="B83"/>
      <c r="C83"/>
      <c r="E83"/>
      <c r="F83"/>
      <c r="G83"/>
      <c r="H83"/>
      <c r="I83"/>
      <c r="J83"/>
    </row>
    <row r="84" spans="1:10">
      <c r="A84"/>
      <c r="B84"/>
      <c r="C84"/>
      <c r="E84"/>
      <c r="F84"/>
      <c r="G84"/>
      <c r="H84"/>
      <c r="I84"/>
      <c r="J84"/>
    </row>
    <row r="85" spans="1:10">
      <c r="A85"/>
      <c r="B85"/>
      <c r="C85"/>
      <c r="E85"/>
      <c r="F85"/>
      <c r="G85"/>
      <c r="H85"/>
      <c r="I85"/>
      <c r="J85"/>
    </row>
    <row r="86" spans="1:10">
      <c r="A86"/>
      <c r="B86"/>
      <c r="C86"/>
      <c r="E86"/>
      <c r="F86"/>
      <c r="G86"/>
      <c r="H86"/>
      <c r="I86"/>
      <c r="J86"/>
    </row>
    <row r="87" spans="1:10">
      <c r="A87"/>
      <c r="B87"/>
      <c r="C87"/>
      <c r="E87"/>
      <c r="F87"/>
      <c r="G87"/>
      <c r="H87"/>
      <c r="I87"/>
      <c r="J87"/>
    </row>
    <row r="88" spans="1:10">
      <c r="A88"/>
      <c r="B88"/>
      <c r="C88"/>
      <c r="E88"/>
      <c r="F88"/>
      <c r="G88"/>
      <c r="H88"/>
      <c r="I88"/>
      <c r="J88"/>
    </row>
    <row r="89" spans="1:10">
      <c r="A89"/>
      <c r="B89"/>
      <c r="C89"/>
      <c r="E89"/>
      <c r="F89"/>
      <c r="G89"/>
      <c r="H89"/>
      <c r="I89"/>
      <c r="J89"/>
    </row>
    <row r="90" spans="1:10">
      <c r="A90"/>
      <c r="B90"/>
      <c r="C90"/>
      <c r="E90"/>
      <c r="F90"/>
      <c r="G90"/>
      <c r="H90"/>
      <c r="I90"/>
      <c r="J90"/>
    </row>
    <row r="91" spans="1:10">
      <c r="A91"/>
      <c r="B91"/>
      <c r="C91"/>
      <c r="E91"/>
      <c r="F91"/>
      <c r="G91"/>
      <c r="H91"/>
      <c r="I91"/>
      <c r="J91"/>
    </row>
    <row r="92" spans="1:10">
      <c r="A92"/>
      <c r="B92"/>
      <c r="C92"/>
      <c r="E92"/>
      <c r="F92"/>
      <c r="G92"/>
      <c r="H92"/>
      <c r="I92"/>
      <c r="J92"/>
    </row>
    <row r="93" spans="1:10">
      <c r="A93"/>
      <c r="B93"/>
      <c r="C93"/>
      <c r="E93"/>
      <c r="F93"/>
      <c r="G93"/>
      <c r="H93"/>
      <c r="I93"/>
      <c r="J93"/>
    </row>
    <row r="94" spans="1:10">
      <c r="A94"/>
      <c r="B94"/>
      <c r="C94"/>
      <c r="E94"/>
      <c r="F94"/>
      <c r="G94"/>
      <c r="H94"/>
      <c r="I94"/>
      <c r="J94"/>
    </row>
    <row r="95" spans="1:10">
      <c r="A95"/>
      <c r="B95"/>
      <c r="C95"/>
      <c r="E95"/>
      <c r="F95"/>
      <c r="G95"/>
      <c r="H95"/>
      <c r="I95"/>
      <c r="J95"/>
    </row>
    <row r="96" spans="1:10">
      <c r="A96"/>
      <c r="B96"/>
      <c r="C96"/>
      <c r="E96"/>
      <c r="F96"/>
      <c r="G96"/>
      <c r="H96"/>
      <c r="I96"/>
      <c r="J96"/>
    </row>
    <row r="97" spans="1:10">
      <c r="A97"/>
      <c r="B97"/>
      <c r="C97"/>
      <c r="E97"/>
      <c r="F97"/>
      <c r="G97"/>
      <c r="H97"/>
      <c r="I97"/>
      <c r="J97"/>
    </row>
    <row r="98" spans="1:10">
      <c r="A98"/>
      <c r="B98"/>
      <c r="C98"/>
      <c r="E98"/>
      <c r="F98"/>
      <c r="G98"/>
      <c r="H98"/>
      <c r="I98"/>
      <c r="J98"/>
    </row>
    <row r="99" spans="1:10" ht="15" customHeight="1">
      <c r="A99"/>
      <c r="B99"/>
      <c r="C99"/>
      <c r="E99"/>
      <c r="F99"/>
      <c r="G99"/>
      <c r="H99"/>
      <c r="I99"/>
      <c r="J99"/>
    </row>
    <row r="100" spans="1:10">
      <c r="A100"/>
      <c r="B100"/>
      <c r="C100"/>
      <c r="E100"/>
      <c r="F100"/>
      <c r="G100"/>
      <c r="H100"/>
      <c r="I100"/>
      <c r="J100"/>
    </row>
    <row r="101" spans="1:10">
      <c r="A101"/>
      <c r="B101"/>
      <c r="C101"/>
      <c r="E101"/>
      <c r="F101"/>
      <c r="G101"/>
      <c r="H101"/>
      <c r="I101"/>
      <c r="J101"/>
    </row>
    <row r="102" spans="1:10">
      <c r="A102"/>
      <c r="B102"/>
      <c r="C102"/>
      <c r="E102"/>
      <c r="F102"/>
      <c r="G102"/>
      <c r="H102"/>
      <c r="I102"/>
      <c r="J102"/>
    </row>
    <row r="103" spans="1:10">
      <c r="A103"/>
      <c r="B103"/>
      <c r="C103"/>
      <c r="E103"/>
      <c r="F103"/>
      <c r="G103"/>
      <c r="H103"/>
      <c r="I103"/>
      <c r="J103"/>
    </row>
    <row r="104" spans="1:10">
      <c r="A104"/>
      <c r="B104"/>
      <c r="C104"/>
      <c r="E104"/>
      <c r="F104"/>
      <c r="G104"/>
      <c r="H104"/>
      <c r="I104"/>
      <c r="J104"/>
    </row>
    <row r="105" spans="1:10">
      <c r="A105"/>
      <c r="B105"/>
      <c r="C105"/>
      <c r="E105"/>
      <c r="F105"/>
      <c r="G105"/>
      <c r="H105"/>
      <c r="I105"/>
      <c r="J105"/>
    </row>
    <row r="106" spans="1:10">
      <c r="A106"/>
      <c r="B106"/>
      <c r="C106"/>
      <c r="E106"/>
      <c r="F106"/>
      <c r="G106"/>
      <c r="H106"/>
      <c r="I106"/>
      <c r="J106"/>
    </row>
    <row r="107" spans="1:10">
      <c r="A107"/>
      <c r="B107"/>
      <c r="C107"/>
      <c r="E107"/>
      <c r="F107"/>
      <c r="G107"/>
      <c r="H107"/>
      <c r="I107"/>
      <c r="J107"/>
    </row>
    <row r="108" spans="1:10">
      <c r="A108"/>
      <c r="B108"/>
      <c r="C108"/>
      <c r="E108"/>
      <c r="F108"/>
      <c r="G108"/>
      <c r="H108"/>
      <c r="I108"/>
      <c r="J108"/>
    </row>
    <row r="109" spans="1:10">
      <c r="A109"/>
      <c r="B109"/>
      <c r="C109"/>
      <c r="E109"/>
      <c r="F109"/>
      <c r="G109"/>
      <c r="H109"/>
      <c r="I109"/>
      <c r="J109"/>
    </row>
    <row r="110" spans="1:10">
      <c r="A110"/>
      <c r="B110"/>
      <c r="C110"/>
      <c r="E110"/>
      <c r="F110"/>
      <c r="G110"/>
      <c r="H110"/>
      <c r="I110"/>
      <c r="J110"/>
    </row>
    <row r="111" spans="1:10" ht="15" customHeight="1">
      <c r="A111"/>
      <c r="B111"/>
      <c r="C111"/>
      <c r="E111"/>
      <c r="F111"/>
      <c r="G111"/>
      <c r="H111"/>
      <c r="I111"/>
      <c r="J111"/>
    </row>
    <row r="112" spans="1:10">
      <c r="A112"/>
      <c r="B112"/>
      <c r="C112"/>
      <c r="E112"/>
      <c r="F112"/>
      <c r="G112"/>
      <c r="H112"/>
      <c r="I112"/>
      <c r="J112"/>
    </row>
    <row r="113" spans="1:10">
      <c r="A113"/>
      <c r="B113"/>
      <c r="C113"/>
      <c r="E113"/>
      <c r="F113"/>
      <c r="G113"/>
      <c r="H113"/>
      <c r="I113"/>
      <c r="J113"/>
    </row>
    <row r="114" spans="1:10">
      <c r="A114"/>
      <c r="B114"/>
      <c r="C114"/>
      <c r="E114"/>
      <c r="F114"/>
      <c r="G114"/>
      <c r="H114"/>
      <c r="I114"/>
      <c r="J114"/>
    </row>
    <row r="115" spans="1:10">
      <c r="A115"/>
      <c r="B115"/>
      <c r="C115"/>
      <c r="E115"/>
      <c r="F115"/>
      <c r="G115"/>
      <c r="H115"/>
      <c r="I115"/>
      <c r="J115"/>
    </row>
    <row r="116" spans="1:10">
      <c r="A116"/>
      <c r="B116"/>
      <c r="C116"/>
      <c r="E116"/>
      <c r="F116"/>
      <c r="G116"/>
      <c r="H116"/>
      <c r="I116"/>
      <c r="J116"/>
    </row>
    <row r="117" spans="1:10">
      <c r="A117"/>
      <c r="B117"/>
      <c r="C117"/>
      <c r="E117"/>
      <c r="F117"/>
      <c r="G117"/>
      <c r="H117"/>
      <c r="I117"/>
      <c r="J117"/>
    </row>
    <row r="118" spans="1:10">
      <c r="A118"/>
      <c r="B118"/>
      <c r="C118"/>
      <c r="E118"/>
      <c r="F118"/>
      <c r="G118"/>
      <c r="H118"/>
      <c r="I118"/>
      <c r="J118"/>
    </row>
    <row r="119" spans="1:10">
      <c r="A119"/>
      <c r="B119"/>
      <c r="C119"/>
      <c r="E119"/>
      <c r="F119"/>
      <c r="G119"/>
      <c r="H119"/>
      <c r="I119"/>
      <c r="J119"/>
    </row>
    <row r="120" spans="1:10">
      <c r="A120"/>
      <c r="B120"/>
      <c r="C120"/>
      <c r="E120"/>
      <c r="F120"/>
      <c r="G120"/>
      <c r="H120"/>
      <c r="I120"/>
      <c r="J120"/>
    </row>
    <row r="121" spans="1:10">
      <c r="A121"/>
      <c r="B121"/>
      <c r="C121"/>
      <c r="E121"/>
      <c r="F121"/>
      <c r="G121"/>
      <c r="H121"/>
      <c r="I121"/>
      <c r="J121"/>
    </row>
    <row r="122" spans="1:10">
      <c r="A122"/>
      <c r="B122"/>
      <c r="C122"/>
      <c r="E122"/>
      <c r="F122"/>
      <c r="G122"/>
      <c r="H122"/>
      <c r="I122"/>
      <c r="J122"/>
    </row>
    <row r="123" spans="1:10">
      <c r="A123"/>
      <c r="B123"/>
      <c r="C123"/>
      <c r="E123"/>
      <c r="F123"/>
      <c r="G123"/>
      <c r="H123"/>
      <c r="I123"/>
      <c r="J123"/>
    </row>
    <row r="124" spans="1:10">
      <c r="A124"/>
      <c r="B124"/>
      <c r="C124"/>
      <c r="E124"/>
      <c r="F124"/>
      <c r="G124"/>
      <c r="H124"/>
      <c r="I124"/>
      <c r="J124"/>
    </row>
    <row r="125" spans="1:10">
      <c r="A125"/>
      <c r="B125"/>
      <c r="C125"/>
      <c r="E125"/>
      <c r="F125"/>
      <c r="G125"/>
      <c r="H125"/>
      <c r="I125"/>
      <c r="J125"/>
    </row>
    <row r="126" spans="1:10">
      <c r="A126"/>
      <c r="B126"/>
      <c r="C126"/>
      <c r="E126"/>
      <c r="F126"/>
      <c r="G126"/>
      <c r="H126"/>
      <c r="I126"/>
      <c r="J126"/>
    </row>
    <row r="127" spans="1:10">
      <c r="A127"/>
      <c r="B127"/>
      <c r="C127"/>
      <c r="E127"/>
      <c r="F127"/>
      <c r="G127"/>
      <c r="H127"/>
      <c r="I127"/>
      <c r="J127"/>
    </row>
    <row r="128" spans="1:10">
      <c r="A128"/>
      <c r="B128"/>
      <c r="C128"/>
      <c r="E128"/>
      <c r="F128"/>
      <c r="G128"/>
      <c r="H128"/>
      <c r="I128"/>
      <c r="J128"/>
    </row>
    <row r="129" spans="1:10">
      <c r="A129"/>
      <c r="B129"/>
      <c r="C129"/>
      <c r="E129"/>
      <c r="F129"/>
      <c r="G129"/>
      <c r="H129"/>
      <c r="I129"/>
      <c r="J129"/>
    </row>
    <row r="130" spans="1:10">
      <c r="A130"/>
      <c r="B130"/>
      <c r="C130"/>
      <c r="E130"/>
      <c r="F130"/>
      <c r="G130"/>
      <c r="H130"/>
      <c r="I130"/>
      <c r="J130"/>
    </row>
    <row r="131" spans="1:10">
      <c r="A131"/>
      <c r="B131"/>
      <c r="C131"/>
      <c r="E131"/>
      <c r="F131"/>
      <c r="G131"/>
      <c r="H131"/>
      <c r="I131"/>
      <c r="J131"/>
    </row>
    <row r="132" spans="1:10">
      <c r="A132"/>
      <c r="B132"/>
      <c r="C132"/>
      <c r="E132"/>
      <c r="F132"/>
      <c r="G132"/>
      <c r="H132"/>
      <c r="I132"/>
      <c r="J132"/>
    </row>
    <row r="133" spans="1:10" ht="15" customHeight="1">
      <c r="A133"/>
      <c r="B133"/>
      <c r="C133"/>
      <c r="E133"/>
      <c r="F133"/>
      <c r="G133"/>
      <c r="H133"/>
      <c r="I133"/>
      <c r="J133"/>
    </row>
    <row r="134" spans="1:10">
      <c r="A134"/>
      <c r="B134"/>
      <c r="C134"/>
      <c r="E134"/>
      <c r="F134"/>
      <c r="G134"/>
      <c r="H134"/>
      <c r="I134"/>
      <c r="J134"/>
    </row>
    <row r="135" spans="1:10">
      <c r="A135"/>
      <c r="B135"/>
      <c r="C135"/>
      <c r="E135"/>
      <c r="F135"/>
      <c r="G135"/>
      <c r="H135"/>
      <c r="I135"/>
      <c r="J135"/>
    </row>
    <row r="136" spans="1:10">
      <c r="A136"/>
      <c r="B136"/>
      <c r="C136"/>
      <c r="E136"/>
      <c r="F136"/>
      <c r="G136"/>
      <c r="H136"/>
      <c r="I136"/>
      <c r="J136"/>
    </row>
    <row r="137" spans="1:10">
      <c r="A137"/>
      <c r="B137"/>
      <c r="C137"/>
      <c r="E137"/>
      <c r="F137"/>
      <c r="G137"/>
      <c r="H137"/>
      <c r="I137"/>
      <c r="J137"/>
    </row>
    <row r="138" spans="1:10">
      <c r="A138"/>
      <c r="B138"/>
      <c r="C138"/>
      <c r="E138"/>
      <c r="F138"/>
      <c r="G138"/>
      <c r="H138"/>
      <c r="I138"/>
      <c r="J138"/>
    </row>
    <row r="139" spans="1:10" ht="15.75" customHeight="1">
      <c r="A139"/>
      <c r="B139"/>
      <c r="C139"/>
      <c r="E139"/>
      <c r="F139"/>
      <c r="G139"/>
      <c r="H139"/>
      <c r="I139"/>
      <c r="J139"/>
    </row>
    <row r="140" spans="1:10">
      <c r="A140"/>
      <c r="B140"/>
      <c r="C140"/>
      <c r="E140"/>
      <c r="F140"/>
      <c r="G140"/>
      <c r="H140"/>
      <c r="I140"/>
      <c r="J140"/>
    </row>
    <row r="141" spans="1:10">
      <c r="A141"/>
      <c r="B141"/>
      <c r="C141"/>
      <c r="E141"/>
      <c r="F141"/>
      <c r="G141"/>
      <c r="H141"/>
      <c r="I141"/>
      <c r="J141"/>
    </row>
    <row r="142" spans="1:10" ht="15.75" customHeight="1">
      <c r="A142"/>
      <c r="B142"/>
      <c r="C142"/>
      <c r="E142"/>
      <c r="F142"/>
      <c r="G142"/>
      <c r="H142"/>
      <c r="I142"/>
      <c r="J142"/>
    </row>
    <row r="143" spans="1:10">
      <c r="A143"/>
      <c r="B143"/>
      <c r="C143"/>
      <c r="E143"/>
      <c r="F143"/>
      <c r="G143"/>
      <c r="H143"/>
      <c r="I143"/>
      <c r="J143"/>
    </row>
    <row r="144" spans="1:10">
      <c r="A144"/>
      <c r="B144"/>
      <c r="C144"/>
      <c r="E144"/>
      <c r="F144"/>
      <c r="G144"/>
      <c r="H144"/>
      <c r="I144"/>
      <c r="J144"/>
    </row>
    <row r="145" spans="1:10">
      <c r="A145"/>
      <c r="B145"/>
      <c r="C145"/>
      <c r="E145"/>
      <c r="F145"/>
      <c r="G145"/>
      <c r="H145"/>
      <c r="I145"/>
      <c r="J145"/>
    </row>
  </sheetData>
  <mergeCells count="104">
    <mergeCell ref="A30:I32"/>
    <mergeCell ref="AL30:BF30"/>
    <mergeCell ref="D74:I74"/>
    <mergeCell ref="D78:H78"/>
    <mergeCell ref="F48:G48"/>
    <mergeCell ref="F49:G49"/>
    <mergeCell ref="B37:E37"/>
    <mergeCell ref="F37:G37"/>
    <mergeCell ref="AE65:AK65"/>
    <mergeCell ref="AL65:AR65"/>
    <mergeCell ref="D67:E67"/>
    <mergeCell ref="D68:I68"/>
    <mergeCell ref="F60:G60"/>
    <mergeCell ref="B61:E61"/>
    <mergeCell ref="F61:G61"/>
    <mergeCell ref="B62:E62"/>
    <mergeCell ref="F62:G62"/>
    <mergeCell ref="F63:G63"/>
    <mergeCell ref="J65:P65"/>
    <mergeCell ref="Q65:W65"/>
    <mergeCell ref="X65:AD65"/>
    <mergeCell ref="B63:E63"/>
    <mergeCell ref="B59:E59"/>
    <mergeCell ref="B60:E60"/>
    <mergeCell ref="A44:A63"/>
    <mergeCell ref="B44:E44"/>
    <mergeCell ref="B45:E45"/>
    <mergeCell ref="B46:E46"/>
    <mergeCell ref="B47:E47"/>
    <mergeCell ref="B48:E48"/>
    <mergeCell ref="F44:G44"/>
    <mergeCell ref="F45:G45"/>
    <mergeCell ref="F46:G46"/>
    <mergeCell ref="F47:G47"/>
    <mergeCell ref="D71:I71"/>
    <mergeCell ref="B54:E54"/>
    <mergeCell ref="B55:E55"/>
    <mergeCell ref="B56:E56"/>
    <mergeCell ref="B57:E57"/>
    <mergeCell ref="B58:E58"/>
    <mergeCell ref="B49:E49"/>
    <mergeCell ref="B50:E50"/>
    <mergeCell ref="B51:E51"/>
    <mergeCell ref="B52:E52"/>
    <mergeCell ref="B53:E53"/>
    <mergeCell ref="F55:G55"/>
    <mergeCell ref="F57:G57"/>
    <mergeCell ref="F58:G58"/>
    <mergeCell ref="F59:G59"/>
    <mergeCell ref="F50:G50"/>
    <mergeCell ref="F51:G51"/>
    <mergeCell ref="F52:G52"/>
    <mergeCell ref="F53:G53"/>
    <mergeCell ref="F54:G54"/>
    <mergeCell ref="F56:G56"/>
    <mergeCell ref="A34:A39"/>
    <mergeCell ref="F33:G33"/>
    <mergeCell ref="F41:G41"/>
    <mergeCell ref="F42:G42"/>
    <mergeCell ref="F43:G43"/>
    <mergeCell ref="B38:E38"/>
    <mergeCell ref="F38:G38"/>
    <mergeCell ref="B39:E39"/>
    <mergeCell ref="F39:G39"/>
    <mergeCell ref="B40:E40"/>
    <mergeCell ref="F40:G40"/>
    <mergeCell ref="B33:E33"/>
    <mergeCell ref="B34:E34"/>
    <mergeCell ref="F34:G34"/>
    <mergeCell ref="B35:E35"/>
    <mergeCell ref="F35:G35"/>
    <mergeCell ref="B36:E36"/>
    <mergeCell ref="F36:G36"/>
    <mergeCell ref="B43:E43"/>
    <mergeCell ref="A41:A43"/>
    <mergeCell ref="B41:E41"/>
    <mergeCell ref="B42:E42"/>
    <mergeCell ref="AZ31:BF31"/>
    <mergeCell ref="BG31:BM31"/>
    <mergeCell ref="J30:AK30"/>
    <mergeCell ref="J31:P31"/>
    <mergeCell ref="Q31:W31"/>
    <mergeCell ref="X31:AD31"/>
    <mergeCell ref="AE31:AK31"/>
    <mergeCell ref="AL31:AR31"/>
    <mergeCell ref="AS31:AY31"/>
    <mergeCell ref="B25:D25"/>
    <mergeCell ref="B26:D26"/>
    <mergeCell ref="B28:D28"/>
    <mergeCell ref="D2:AZ2"/>
    <mergeCell ref="A15:B15"/>
    <mergeCell ref="C10:D10"/>
    <mergeCell ref="C5:D5"/>
    <mergeCell ref="C15:D15"/>
    <mergeCell ref="E15:F15"/>
    <mergeCell ref="C21:D21"/>
    <mergeCell ref="E21:F21"/>
    <mergeCell ref="B27:D27"/>
    <mergeCell ref="C20:D20"/>
    <mergeCell ref="E20:F20"/>
    <mergeCell ref="C22:D22"/>
    <mergeCell ref="E22:F22"/>
    <mergeCell ref="C4:D4"/>
    <mergeCell ref="C9:D9"/>
  </mergeCells>
  <conditionalFormatting sqref="Q34:U63 X34:AB63 J34:N63 O46:P63 AE34:AI63 AL34:AP63 AS34:AW63 V46:W63 AC46:AD63 AJ46:AK63 AX46:AX63 BG50:BL50 AZ34:BD63 AZ50:BE50 BG34:BK63 AQ46:AQ63 AR46:AR49 AR51:AR63 BE46:BE63 BL46:BL63">
    <cfRule type="expression" dxfId="2" priority="12">
      <formula>AND(J$33&gt;=$H34,J$33&lt;=$I34)</formula>
    </cfRule>
  </conditionalFormatting>
  <pageMargins left="0.7" right="0.7" top="0.75" bottom="0.75" header="0.3" footer="0.3"/>
  <pageSetup paperSize="9" orientation="portrait" horizontalDpi="300" verticalDpi="300" r:id="rId1"/>
  <ignoredErrors>
    <ignoredError sqref="H76"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X67"/>
  <sheetViews>
    <sheetView zoomScaleNormal="80" workbookViewId="0">
      <selection activeCell="B3" sqref="B3"/>
    </sheetView>
  </sheetViews>
  <sheetFormatPr baseColWidth="10" defaultRowHeight="15"/>
  <cols>
    <col min="2" max="2" width="31.28515625" customWidth="1"/>
    <col min="3" max="3" width="12.7109375" bestFit="1" customWidth="1"/>
    <col min="4" max="9" width="12.7109375" customWidth="1"/>
    <col min="10" max="10" width="10.7109375" customWidth="1"/>
    <col min="11" max="13" width="9.85546875" customWidth="1"/>
    <col min="14" max="14" width="10.7109375" bestFit="1" customWidth="1"/>
    <col min="15" max="17" width="9.85546875" customWidth="1"/>
    <col min="18" max="20" width="11.42578125" customWidth="1"/>
  </cols>
  <sheetData>
    <row r="1" spans="1:24">
      <c r="A1" s="68"/>
      <c r="B1" s="68"/>
      <c r="C1" s="68"/>
      <c r="D1" s="68"/>
      <c r="E1" s="68"/>
      <c r="F1" s="68"/>
      <c r="G1" s="68"/>
      <c r="H1" s="68"/>
      <c r="I1" s="68"/>
      <c r="J1" s="68"/>
      <c r="K1" s="68"/>
      <c r="L1" s="68"/>
      <c r="M1" s="68"/>
      <c r="N1" s="68"/>
      <c r="O1" s="68"/>
      <c r="P1" s="68"/>
      <c r="Q1" s="68"/>
      <c r="R1" s="68"/>
      <c r="S1" s="68"/>
    </row>
    <row r="2" spans="1:24">
      <c r="A2" s="68"/>
      <c r="B2" s="69" t="s">
        <v>184</v>
      </c>
      <c r="C2" s="68"/>
      <c r="D2" s="68"/>
      <c r="E2" s="68"/>
      <c r="F2" s="68"/>
      <c r="G2" s="68"/>
      <c r="H2" s="68"/>
      <c r="I2" s="68"/>
      <c r="J2" s="68"/>
      <c r="K2" s="68"/>
      <c r="L2" s="68"/>
      <c r="M2" s="68"/>
      <c r="N2" s="68"/>
      <c r="O2" s="68"/>
      <c r="P2" s="68"/>
      <c r="Q2" s="68"/>
      <c r="R2" s="68"/>
      <c r="S2" s="67"/>
      <c r="X2" s="78"/>
    </row>
    <row r="3" spans="1:24" s="78" customFormat="1">
      <c r="A3" s="68"/>
      <c r="B3" s="430"/>
      <c r="C3" s="1047" t="s">
        <v>185</v>
      </c>
      <c r="D3" s="1047"/>
      <c r="E3" s="1047"/>
      <c r="F3" s="1047"/>
      <c r="G3" s="1047"/>
      <c r="H3" s="1047"/>
      <c r="I3" s="1047"/>
      <c r="J3" s="1047"/>
      <c r="K3" s="1047"/>
      <c r="L3" s="1047"/>
      <c r="M3" s="1047"/>
      <c r="N3" s="1047"/>
      <c r="O3" s="1047"/>
      <c r="P3" s="1047"/>
      <c r="Q3" s="1047"/>
      <c r="R3" s="68"/>
    </row>
    <row r="4" spans="1:24">
      <c r="A4" s="68">
        <v>1</v>
      </c>
      <c r="B4" s="431">
        <v>2</v>
      </c>
      <c r="C4" s="264">
        <v>3</v>
      </c>
      <c r="D4" s="30">
        <v>4</v>
      </c>
      <c r="E4" s="30">
        <v>5</v>
      </c>
      <c r="F4" s="30">
        <v>6</v>
      </c>
      <c r="G4" s="30">
        <v>7</v>
      </c>
      <c r="H4" s="30">
        <v>8</v>
      </c>
      <c r="I4" s="30">
        <v>9</v>
      </c>
      <c r="J4" s="30">
        <v>10</v>
      </c>
      <c r="K4" s="30">
        <v>11</v>
      </c>
      <c r="L4" s="30">
        <v>12</v>
      </c>
      <c r="M4" s="30">
        <v>13</v>
      </c>
      <c r="N4" s="30">
        <v>14</v>
      </c>
      <c r="O4" s="30">
        <v>15</v>
      </c>
      <c r="P4" s="30">
        <v>16</v>
      </c>
      <c r="Q4" s="30">
        <v>17</v>
      </c>
      <c r="R4" s="68"/>
      <c r="S4" s="67"/>
    </row>
    <row r="5" spans="1:24" s="261" customFormat="1" ht="14.25">
      <c r="A5" s="38"/>
      <c r="B5" s="392"/>
      <c r="C5" s="392"/>
      <c r="D5" s="432" t="s">
        <v>557</v>
      </c>
      <c r="E5" s="432" t="s">
        <v>558</v>
      </c>
      <c r="F5" s="432" t="s">
        <v>550</v>
      </c>
      <c r="G5" s="432" t="s">
        <v>554</v>
      </c>
      <c r="H5" s="432" t="s">
        <v>552</v>
      </c>
      <c r="I5" s="432" t="s">
        <v>551</v>
      </c>
      <c r="J5" s="432" t="s">
        <v>553</v>
      </c>
      <c r="K5" s="432" t="s">
        <v>559</v>
      </c>
      <c r="L5" s="432" t="s">
        <v>555</v>
      </c>
      <c r="M5" s="432" t="s">
        <v>556</v>
      </c>
      <c r="N5" s="432" t="s">
        <v>560</v>
      </c>
      <c r="O5" s="432" t="s">
        <v>515</v>
      </c>
      <c r="P5" s="432" t="s">
        <v>561</v>
      </c>
      <c r="Q5" s="432" t="s">
        <v>563</v>
      </c>
      <c r="R5" s="68"/>
    </row>
    <row r="6" spans="1:24" s="310" customFormat="1" ht="14.25">
      <c r="A6" s="309" t="s">
        <v>186</v>
      </c>
      <c r="B6" s="393" t="s">
        <v>187</v>
      </c>
      <c r="C6" s="433" t="s">
        <v>188</v>
      </c>
      <c r="D6" s="434">
        <v>500000</v>
      </c>
      <c r="E6" s="434">
        <v>700000</v>
      </c>
      <c r="F6" s="434">
        <v>800000</v>
      </c>
      <c r="G6" s="434">
        <v>1000000</v>
      </c>
      <c r="H6" s="434">
        <v>1000000</v>
      </c>
      <c r="I6" s="434">
        <v>1700000</v>
      </c>
      <c r="J6" s="434">
        <v>950000</v>
      </c>
      <c r="K6" s="434">
        <v>600000</v>
      </c>
      <c r="L6" s="434">
        <v>1600000</v>
      </c>
      <c r="M6" s="434">
        <v>1800000</v>
      </c>
      <c r="N6" s="434">
        <v>900000</v>
      </c>
      <c r="O6" s="434">
        <v>700000</v>
      </c>
      <c r="P6" s="434">
        <v>800000</v>
      </c>
      <c r="Q6" s="434">
        <v>600000</v>
      </c>
      <c r="R6" s="68"/>
    </row>
    <row r="7" spans="1:24" s="261" customFormat="1" ht="14.25">
      <c r="A7" s="58" t="s">
        <v>189</v>
      </c>
      <c r="B7" s="435" t="s">
        <v>190</v>
      </c>
      <c r="C7" s="436">
        <v>0.01</v>
      </c>
      <c r="D7" s="437">
        <f t="shared" ref="D7:O7" si="0">D6*$C$7</f>
        <v>5000</v>
      </c>
      <c r="E7" s="437">
        <f t="shared" si="0"/>
        <v>7000</v>
      </c>
      <c r="F7" s="437">
        <f t="shared" si="0"/>
        <v>8000</v>
      </c>
      <c r="G7" s="437">
        <f t="shared" si="0"/>
        <v>10000</v>
      </c>
      <c r="H7" s="437">
        <f t="shared" si="0"/>
        <v>10000</v>
      </c>
      <c r="I7" s="437">
        <f t="shared" si="0"/>
        <v>17000</v>
      </c>
      <c r="J7" s="437">
        <f t="shared" si="0"/>
        <v>9500</v>
      </c>
      <c r="K7" s="437">
        <f t="shared" si="0"/>
        <v>6000</v>
      </c>
      <c r="L7" s="437">
        <f t="shared" si="0"/>
        <v>16000</v>
      </c>
      <c r="M7" s="437">
        <f t="shared" si="0"/>
        <v>18000</v>
      </c>
      <c r="N7" s="437">
        <f t="shared" si="0"/>
        <v>9000</v>
      </c>
      <c r="O7" s="437">
        <f t="shared" si="0"/>
        <v>7000</v>
      </c>
      <c r="P7" s="437">
        <f>P6*$C$7</f>
        <v>8000</v>
      </c>
      <c r="Q7" s="437">
        <f>Q6*$C$7</f>
        <v>6000</v>
      </c>
      <c r="R7" s="68"/>
    </row>
    <row r="8" spans="1:24" s="261" customFormat="1" ht="14.25">
      <c r="A8" s="58" t="s">
        <v>191</v>
      </c>
      <c r="B8" s="438" t="s">
        <v>192</v>
      </c>
      <c r="C8" s="438" t="s">
        <v>193</v>
      </c>
      <c r="D8" s="437">
        <f t="shared" ref="D8:O8" si="1">D6+D7</f>
        <v>505000</v>
      </c>
      <c r="E8" s="437">
        <f t="shared" si="1"/>
        <v>707000</v>
      </c>
      <c r="F8" s="437">
        <f t="shared" si="1"/>
        <v>808000</v>
      </c>
      <c r="G8" s="437">
        <f t="shared" si="1"/>
        <v>1010000</v>
      </c>
      <c r="H8" s="437">
        <f t="shared" si="1"/>
        <v>1010000</v>
      </c>
      <c r="I8" s="437">
        <f t="shared" si="1"/>
        <v>1717000</v>
      </c>
      <c r="J8" s="437">
        <f t="shared" si="1"/>
        <v>959500</v>
      </c>
      <c r="K8" s="437">
        <f t="shared" si="1"/>
        <v>606000</v>
      </c>
      <c r="L8" s="437">
        <f t="shared" si="1"/>
        <v>1616000</v>
      </c>
      <c r="M8" s="437">
        <f t="shared" si="1"/>
        <v>1818000</v>
      </c>
      <c r="N8" s="437">
        <f t="shared" si="1"/>
        <v>909000</v>
      </c>
      <c r="O8" s="437">
        <f t="shared" si="1"/>
        <v>707000</v>
      </c>
      <c r="P8" s="437">
        <f>P6+P7</f>
        <v>808000</v>
      </c>
      <c r="Q8" s="437">
        <f>Q6+Q7</f>
        <v>606000</v>
      </c>
      <c r="R8" s="68"/>
    </row>
    <row r="9" spans="1:24" s="261" customFormat="1" ht="14.25">
      <c r="A9" s="58"/>
      <c r="B9" s="392"/>
      <c r="C9" s="392"/>
      <c r="D9" s="392"/>
      <c r="E9" s="392"/>
      <c r="F9" s="392"/>
      <c r="G9" s="392"/>
      <c r="H9" s="392"/>
      <c r="I9" s="392"/>
      <c r="J9" s="392"/>
      <c r="K9" s="392"/>
      <c r="L9" s="392"/>
      <c r="M9" s="392"/>
      <c r="N9" s="392"/>
      <c r="O9" s="392"/>
      <c r="P9" s="392"/>
      <c r="Q9" s="392"/>
      <c r="R9" s="68"/>
    </row>
    <row r="10" spans="1:24" s="261" customFormat="1" ht="14.25">
      <c r="A10" s="58" t="s">
        <v>194</v>
      </c>
      <c r="B10" s="435" t="s">
        <v>195</v>
      </c>
      <c r="C10" s="392" t="s">
        <v>196</v>
      </c>
      <c r="D10" s="439">
        <v>4.4400000000000002E-2</v>
      </c>
      <c r="E10" s="439">
        <v>4.4400000000000002E-2</v>
      </c>
      <c r="F10" s="439">
        <v>4.4400000000000002E-2</v>
      </c>
      <c r="G10" s="439">
        <v>4.4400000000000002E-2</v>
      </c>
      <c r="H10" s="439">
        <v>4.4400000000000002E-2</v>
      </c>
      <c r="I10" s="439">
        <v>4.4400000000000002E-2</v>
      </c>
      <c r="J10" s="439">
        <v>4.4400000000000002E-2</v>
      </c>
      <c r="K10" s="439">
        <v>4.4400000000000002E-2</v>
      </c>
      <c r="L10" s="439">
        <v>4.4400000000000002E-2</v>
      </c>
      <c r="M10" s="439">
        <v>4.4400000000000002E-2</v>
      </c>
      <c r="N10" s="439">
        <v>4.4400000000000002E-2</v>
      </c>
      <c r="O10" s="439">
        <v>4.4400000000000002E-2</v>
      </c>
      <c r="P10" s="439">
        <v>4.4400000000000002E-2</v>
      </c>
      <c r="Q10" s="439">
        <v>4.4400000000000002E-2</v>
      </c>
      <c r="R10" s="68"/>
    </row>
    <row r="11" spans="1:24" s="261" customFormat="1" ht="14.25">
      <c r="A11" s="58" t="s">
        <v>197</v>
      </c>
      <c r="B11" s="435" t="s">
        <v>198</v>
      </c>
      <c r="C11" s="436" t="s">
        <v>199</v>
      </c>
      <c r="D11" s="440">
        <v>0.13</v>
      </c>
      <c r="E11" s="440">
        <v>0.13</v>
      </c>
      <c r="F11" s="440">
        <v>0.13</v>
      </c>
      <c r="G11" s="440">
        <v>0.13</v>
      </c>
      <c r="H11" s="440">
        <v>0.13</v>
      </c>
      <c r="I11" s="440">
        <v>0.13</v>
      </c>
      <c r="J11" s="440">
        <v>0.13</v>
      </c>
      <c r="K11" s="440">
        <v>0.13</v>
      </c>
      <c r="L11" s="440">
        <v>0.13</v>
      </c>
      <c r="M11" s="440">
        <v>0.13</v>
      </c>
      <c r="N11" s="440">
        <v>0.13</v>
      </c>
      <c r="O11" s="440">
        <v>0.13</v>
      </c>
      <c r="P11" s="440">
        <v>0.13</v>
      </c>
      <c r="Q11" s="440">
        <v>0.13</v>
      </c>
      <c r="R11" s="68"/>
    </row>
    <row r="12" spans="1:24" s="261" customFormat="1" ht="14.25">
      <c r="A12" s="58" t="s">
        <v>21</v>
      </c>
      <c r="B12" s="445" t="s">
        <v>200</v>
      </c>
      <c r="C12" s="436" t="s">
        <v>199</v>
      </c>
      <c r="D12" s="441">
        <v>5.3999999999999999E-2</v>
      </c>
      <c r="E12" s="441">
        <v>5.3999999999999999E-2</v>
      </c>
      <c r="F12" s="441">
        <v>5.3999999999999999E-2</v>
      </c>
      <c r="G12" s="441">
        <v>5.3999999999999999E-2</v>
      </c>
      <c r="H12" s="441">
        <v>5.3999999999999999E-2</v>
      </c>
      <c r="I12" s="441">
        <v>5.3999999999999999E-2</v>
      </c>
      <c r="J12" s="441">
        <v>5.3999999999999999E-2</v>
      </c>
      <c r="K12" s="441">
        <v>5.3999999999999999E-2</v>
      </c>
      <c r="L12" s="441">
        <v>5.3999999999999999E-2</v>
      </c>
      <c r="M12" s="441">
        <v>5.3999999999999999E-2</v>
      </c>
      <c r="N12" s="441">
        <v>5.3999999999999999E-2</v>
      </c>
      <c r="O12" s="441">
        <v>5.3999999999999999E-2</v>
      </c>
      <c r="P12" s="441">
        <v>5.3999999999999999E-2</v>
      </c>
      <c r="Q12" s="441">
        <v>5.3999999999999999E-2</v>
      </c>
      <c r="R12" s="68"/>
    </row>
    <row r="13" spans="1:24" s="261" customFormat="1" ht="14.25">
      <c r="A13" s="58" t="s">
        <v>201</v>
      </c>
      <c r="B13" s="435" t="s">
        <v>202</v>
      </c>
      <c r="C13" s="392" t="s">
        <v>203</v>
      </c>
      <c r="D13" s="442">
        <v>1.4999999999999999E-2</v>
      </c>
      <c r="E13" s="442">
        <v>1.4999999999999999E-2</v>
      </c>
      <c r="F13" s="442">
        <v>1.4999999999999999E-2</v>
      </c>
      <c r="G13" s="442">
        <v>1.4999999999999999E-2</v>
      </c>
      <c r="H13" s="442">
        <v>1.4999999999999999E-2</v>
      </c>
      <c r="I13" s="442">
        <v>1.4999999999999999E-2</v>
      </c>
      <c r="J13" s="442">
        <v>1.4999999999999999E-2</v>
      </c>
      <c r="K13" s="442">
        <v>1.4999999999999999E-2</v>
      </c>
      <c r="L13" s="442">
        <v>1.4999999999999999E-2</v>
      </c>
      <c r="M13" s="442">
        <v>1.4999999999999999E-2</v>
      </c>
      <c r="N13" s="442">
        <v>1.4999999999999999E-2</v>
      </c>
      <c r="O13" s="442">
        <v>1.4999999999999999E-2</v>
      </c>
      <c r="P13" s="442">
        <v>1.4999999999999999E-2</v>
      </c>
      <c r="Q13" s="442">
        <v>1.4999999999999999E-2</v>
      </c>
      <c r="R13" s="68"/>
    </row>
    <row r="14" spans="1:24" s="261" customFormat="1" ht="14.25">
      <c r="A14" s="58" t="s">
        <v>204</v>
      </c>
      <c r="B14" s="435" t="s">
        <v>205</v>
      </c>
      <c r="C14" s="443"/>
      <c r="D14" s="444">
        <f t="shared" ref="D14:O14" si="2">D8*(1+D12+D11+D10)/12</f>
        <v>51695.166666666679</v>
      </c>
      <c r="E14" s="444">
        <f t="shared" si="2"/>
        <v>72373.233333333352</v>
      </c>
      <c r="F14" s="444">
        <f t="shared" si="2"/>
        <v>82712.266666666677</v>
      </c>
      <c r="G14" s="444">
        <f t="shared" si="2"/>
        <v>103390.33333333336</v>
      </c>
      <c r="H14" s="444">
        <f t="shared" si="2"/>
        <v>103390.33333333336</v>
      </c>
      <c r="I14" s="444">
        <f t="shared" si="2"/>
        <v>175763.56666666668</v>
      </c>
      <c r="J14" s="444">
        <f t="shared" si="2"/>
        <v>98220.816666666666</v>
      </c>
      <c r="K14" s="444">
        <f t="shared" si="2"/>
        <v>62034.200000000012</v>
      </c>
      <c r="L14" s="444">
        <f t="shared" si="2"/>
        <v>165424.53333333335</v>
      </c>
      <c r="M14" s="444">
        <f t="shared" si="2"/>
        <v>186102.6</v>
      </c>
      <c r="N14" s="444">
        <f t="shared" si="2"/>
        <v>93051.3</v>
      </c>
      <c r="O14" s="444">
        <f t="shared" si="2"/>
        <v>72373.233333333352</v>
      </c>
      <c r="P14" s="444">
        <f>P8*(1+P12+P11+P10)/12</f>
        <v>82712.266666666677</v>
      </c>
      <c r="Q14" s="444">
        <f>Q8*(1+Q12+Q11+Q10)/12</f>
        <v>62034.200000000012</v>
      </c>
      <c r="R14" s="68"/>
    </row>
    <row r="15" spans="1:24" s="261" customFormat="1" ht="14.25">
      <c r="A15" s="58" t="s">
        <v>206</v>
      </c>
      <c r="B15" s="445" t="s">
        <v>207</v>
      </c>
      <c r="C15" s="446">
        <v>0.25</v>
      </c>
      <c r="D15" s="447">
        <f t="shared" ref="D15:O15" si="3">(D8*$C$15)/12</f>
        <v>10520.833333333334</v>
      </c>
      <c r="E15" s="447">
        <f t="shared" si="3"/>
        <v>14729.166666666666</v>
      </c>
      <c r="F15" s="447">
        <f t="shared" si="3"/>
        <v>16833.333333333332</v>
      </c>
      <c r="G15" s="447">
        <f t="shared" si="3"/>
        <v>21041.666666666668</v>
      </c>
      <c r="H15" s="447">
        <f t="shared" si="3"/>
        <v>21041.666666666668</v>
      </c>
      <c r="I15" s="447">
        <f t="shared" si="3"/>
        <v>35770.833333333336</v>
      </c>
      <c r="J15" s="447">
        <f t="shared" si="3"/>
        <v>19989.583333333332</v>
      </c>
      <c r="K15" s="447">
        <f t="shared" si="3"/>
        <v>12625</v>
      </c>
      <c r="L15" s="447">
        <f t="shared" si="3"/>
        <v>33666.666666666664</v>
      </c>
      <c r="M15" s="447">
        <f t="shared" si="3"/>
        <v>37875</v>
      </c>
      <c r="N15" s="447">
        <f t="shared" si="3"/>
        <v>18937.5</v>
      </c>
      <c r="O15" s="447">
        <f t="shared" si="3"/>
        <v>14729.166666666666</v>
      </c>
      <c r="P15" s="447">
        <f>(P8*$C$15)/12</f>
        <v>16833.333333333332</v>
      </c>
      <c r="Q15" s="447">
        <f>(Q8*$C$15)/12</f>
        <v>12625</v>
      </c>
      <c r="R15" s="68"/>
    </row>
    <row r="16" spans="1:24">
      <c r="R16" s="261"/>
      <c r="S16" s="261"/>
      <c r="T16" s="261"/>
    </row>
    <row r="17" spans="1:23" s="78" customFormat="1">
      <c r="B17" s="30" t="s">
        <v>636</v>
      </c>
      <c r="C17" s="30">
        <f>'Costeo instalación'!B4</f>
        <v>0</v>
      </c>
      <c r="R17" s="261"/>
      <c r="S17" s="261"/>
      <c r="T17" s="261"/>
    </row>
    <row r="18" spans="1:23">
      <c r="A18" s="67"/>
      <c r="B18" s="311" t="s">
        <v>637</v>
      </c>
      <c r="C18" s="311">
        <f>'Datos de Ventas'!C6</f>
        <v>1</v>
      </c>
      <c r="F18" s="67"/>
      <c r="G18" s="67"/>
      <c r="H18" s="67"/>
      <c r="I18" s="67"/>
      <c r="J18" s="67"/>
      <c r="K18" s="67"/>
      <c r="L18" s="67"/>
      <c r="M18" s="67"/>
      <c r="N18" s="67"/>
      <c r="O18" s="67"/>
      <c r="P18" s="67"/>
      <c r="Q18" s="67"/>
      <c r="R18" s="67"/>
      <c r="S18" s="67"/>
    </row>
    <row r="19" spans="1:23" s="78" customFormat="1">
      <c r="B19" s="369" t="s">
        <v>794</v>
      </c>
      <c r="C19" s="312">
        <f>D26+D29+D33+D36</f>
        <v>30</v>
      </c>
    </row>
    <row r="20" spans="1:23" s="78" customFormat="1">
      <c r="B20" s="311" t="s">
        <v>684</v>
      </c>
      <c r="C20" s="312">
        <f>+'Calculo cuadrillas'!E25</f>
        <v>9.51383211185472</v>
      </c>
    </row>
    <row r="21" spans="1:23" s="78" customFormat="1">
      <c r="B21" s="311" t="s">
        <v>689</v>
      </c>
      <c r="C21" s="312">
        <f>D38</f>
        <v>35</v>
      </c>
    </row>
    <row r="22" spans="1:23" s="78" customFormat="1">
      <c r="B22" s="293"/>
      <c r="C22" s="308"/>
    </row>
    <row r="23" spans="1:23">
      <c r="A23" s="68"/>
      <c r="B23" s="70" t="s">
        <v>208</v>
      </c>
      <c r="C23" s="68"/>
      <c r="D23" s="68"/>
      <c r="E23" s="68"/>
      <c r="F23" s="68"/>
      <c r="G23" s="68"/>
      <c r="H23" s="68"/>
      <c r="I23" s="67"/>
      <c r="J23" s="67"/>
      <c r="K23" s="67"/>
      <c r="L23" s="67"/>
      <c r="M23" s="67"/>
      <c r="N23" s="67"/>
      <c r="O23" s="67"/>
      <c r="P23" s="67"/>
      <c r="Q23" s="67"/>
      <c r="R23" s="67"/>
      <c r="S23" s="67"/>
      <c r="T23" s="67"/>
      <c r="U23" s="67"/>
      <c r="V23" s="67"/>
      <c r="W23" s="67"/>
    </row>
    <row r="24" spans="1:23">
      <c r="A24" s="68"/>
      <c r="B24" s="492"/>
      <c r="C24" s="492"/>
      <c r="D24" s="1049" t="s">
        <v>720</v>
      </c>
      <c r="E24" s="1050"/>
      <c r="F24" s="1050"/>
      <c r="G24" s="1049" t="s">
        <v>209</v>
      </c>
      <c r="H24" s="1049"/>
      <c r="I24" s="1049"/>
      <c r="J24" s="1049" t="s">
        <v>210</v>
      </c>
      <c r="K24" s="1049"/>
      <c r="L24" s="1049"/>
      <c r="M24" s="1049"/>
      <c r="N24" s="1049" t="s">
        <v>211</v>
      </c>
      <c r="O24" s="1049"/>
      <c r="P24" s="1049"/>
      <c r="Q24" s="1051" t="s">
        <v>212</v>
      </c>
      <c r="R24" s="1051"/>
      <c r="S24" s="1051"/>
      <c r="T24" s="1051"/>
      <c r="U24" s="67"/>
    </row>
    <row r="25" spans="1:23">
      <c r="A25" s="68"/>
      <c r="B25" s="492"/>
      <c r="C25" s="493" t="s">
        <v>302</v>
      </c>
      <c r="D25" s="494">
        <v>1</v>
      </c>
      <c r="E25" s="494">
        <v>2</v>
      </c>
      <c r="F25" s="494">
        <v>3</v>
      </c>
      <c r="G25" s="494" t="s">
        <v>213</v>
      </c>
      <c r="H25" s="494" t="s">
        <v>206</v>
      </c>
      <c r="I25" s="494" t="s">
        <v>204</v>
      </c>
      <c r="J25" s="494" t="s">
        <v>194</v>
      </c>
      <c r="K25" s="494" t="s">
        <v>197</v>
      </c>
      <c r="L25" s="494" t="s">
        <v>21</v>
      </c>
      <c r="M25" s="494" t="s">
        <v>201</v>
      </c>
      <c r="N25" s="494" t="s">
        <v>191</v>
      </c>
      <c r="O25" s="494" t="s">
        <v>206</v>
      </c>
      <c r="P25" s="494" t="s">
        <v>204</v>
      </c>
      <c r="Q25" s="494" t="s">
        <v>194</v>
      </c>
      <c r="R25" s="494" t="s">
        <v>197</v>
      </c>
      <c r="S25" s="494" t="s">
        <v>21</v>
      </c>
      <c r="T25" s="500" t="s">
        <v>201</v>
      </c>
      <c r="U25" s="494" t="s">
        <v>128</v>
      </c>
      <c r="V25" s="503" t="s">
        <v>566</v>
      </c>
    </row>
    <row r="26" spans="1:23">
      <c r="B26" s="831" t="s">
        <v>301</v>
      </c>
      <c r="C26" s="831"/>
      <c r="D26" s="828">
        <f>SUM(D27:D28)</f>
        <v>2</v>
      </c>
      <c r="E26" s="828">
        <f t="shared" ref="E26:V26" si="4">SUM(E27:E28)</f>
        <v>0</v>
      </c>
      <c r="F26" s="828">
        <f t="shared" si="4"/>
        <v>0</v>
      </c>
      <c r="G26" s="828">
        <f>SUM(G27:G28)</f>
        <v>1212000</v>
      </c>
      <c r="H26" s="828">
        <f t="shared" si="4"/>
        <v>25250</v>
      </c>
      <c r="I26" s="828">
        <f t="shared" si="4"/>
        <v>124068.40000000002</v>
      </c>
      <c r="J26" s="829">
        <f t="shared" si="4"/>
        <v>8.8800000000000004E-2</v>
      </c>
      <c r="K26" s="829">
        <f t="shared" si="4"/>
        <v>0.26</v>
      </c>
      <c r="L26" s="829">
        <f t="shared" si="4"/>
        <v>0.108</v>
      </c>
      <c r="M26" s="829">
        <f t="shared" si="4"/>
        <v>0.03</v>
      </c>
      <c r="N26" s="828">
        <f t="shared" si="4"/>
        <v>1212000</v>
      </c>
      <c r="O26" s="828">
        <f t="shared" si="4"/>
        <v>25250</v>
      </c>
      <c r="P26" s="828">
        <f t="shared" si="4"/>
        <v>124068.40000000002</v>
      </c>
      <c r="Q26" s="828">
        <f t="shared" si="4"/>
        <v>53812.800000000003</v>
      </c>
      <c r="R26" s="828">
        <f t="shared" si="4"/>
        <v>157560</v>
      </c>
      <c r="S26" s="828">
        <f t="shared" si="4"/>
        <v>65448</v>
      </c>
      <c r="T26" s="830">
        <f t="shared" si="4"/>
        <v>18180</v>
      </c>
      <c r="U26" s="828">
        <f t="shared" si="4"/>
        <v>1656319.2000000002</v>
      </c>
      <c r="V26" s="829">
        <f t="shared" si="4"/>
        <v>2.1390374331550801E-2</v>
      </c>
    </row>
    <row r="27" spans="1:23" s="78" customFormat="1">
      <c r="B27" s="449" t="s">
        <v>214</v>
      </c>
      <c r="C27" s="473" t="s">
        <v>557</v>
      </c>
      <c r="D27" s="495">
        <v>1</v>
      </c>
      <c r="E27" s="473"/>
      <c r="F27" s="473"/>
      <c r="G27" s="496">
        <f>VLOOKUP(G$25,$A$5:$Q$15,4,TRUE)</f>
        <v>505000</v>
      </c>
      <c r="H27" s="496">
        <f>VLOOKUP(H$25,$A$5:$Q$15,4,TRUE)</f>
        <v>10520.833333333334</v>
      </c>
      <c r="I27" s="496">
        <f>VLOOKUP(I$25,$A$5:$Q$15,4,TRUE)</f>
        <v>51695.166666666679</v>
      </c>
      <c r="J27" s="497">
        <f>D10</f>
        <v>4.4400000000000002E-2</v>
      </c>
      <c r="K27" s="497">
        <f>D11</f>
        <v>0.13</v>
      </c>
      <c r="L27" s="497">
        <f>D12</f>
        <v>5.3999999999999999E-2</v>
      </c>
      <c r="M27" s="497">
        <f>D13</f>
        <v>1.4999999999999999E-2</v>
      </c>
      <c r="N27" s="498">
        <f>IF($C$18=$D$25,D27,IF($C$18=$E$25,E27,F27))*G27</f>
        <v>505000</v>
      </c>
      <c r="O27" s="498">
        <f>IF($C$18=$D$25,D27,IF($C$18=$E$25,E27,F27))*H27</f>
        <v>10520.833333333334</v>
      </c>
      <c r="P27" s="498">
        <f>IF($C$18=$D$25,D27,IF($C$18=$E$25,E27,F27))*I27</f>
        <v>51695.166666666679</v>
      </c>
      <c r="Q27" s="498">
        <f>IF($C$18=$D$25,D27,IF($C$18=$E$25,E27,F27))*J27*G27</f>
        <v>22422</v>
      </c>
      <c r="R27" s="498">
        <f>IF($C$18=$D$25,D27,IF($C$18=$E$25,E27,F27))*K27*G27</f>
        <v>65650</v>
      </c>
      <c r="S27" s="498">
        <f>IF($C$18=$D$25,D27,IF($C$18=$E$25,E27,F27))*L27*G27</f>
        <v>27270</v>
      </c>
      <c r="T27" s="501">
        <f>IF($C$18=$D$25,D27,IF($C$18=$E$25,E27,F27))*M27*G27</f>
        <v>7575</v>
      </c>
      <c r="U27" s="498">
        <f>SUM(N27:T27)</f>
        <v>690133</v>
      </c>
      <c r="V27" s="368">
        <f>U27/$U$42</f>
        <v>8.9126559714794995E-3</v>
      </c>
    </row>
    <row r="28" spans="1:23" s="78" customFormat="1">
      <c r="B28" s="449" t="s">
        <v>530</v>
      </c>
      <c r="C28" s="473" t="s">
        <v>558</v>
      </c>
      <c r="D28" s="495">
        <v>1</v>
      </c>
      <c r="E28" s="495"/>
      <c r="F28" s="495"/>
      <c r="G28" s="496">
        <f>VLOOKUP(G$25,$A$5:$Q$15,5,TRUE)</f>
        <v>707000</v>
      </c>
      <c r="H28" s="496">
        <f>VLOOKUP(H$25,$A$5:$Q$15,5,TRUE)</f>
        <v>14729.166666666666</v>
      </c>
      <c r="I28" s="496">
        <f>VLOOKUP(I$25,$A$5:$Q$15,5,TRUE)</f>
        <v>72373.233333333352</v>
      </c>
      <c r="J28" s="499">
        <f>E10</f>
        <v>4.4400000000000002E-2</v>
      </c>
      <c r="K28" s="499">
        <f>E11</f>
        <v>0.13</v>
      </c>
      <c r="L28" s="499">
        <f>E12</f>
        <v>5.3999999999999999E-2</v>
      </c>
      <c r="M28" s="499">
        <f>E13</f>
        <v>1.4999999999999999E-2</v>
      </c>
      <c r="N28" s="498">
        <f>IF($C$18=$D$25,D28,IF($C$18=$E$25,E28,F28))*G28</f>
        <v>707000</v>
      </c>
      <c r="O28" s="498">
        <f>IF($C$18=$D$25,D28,IF($C$18=$E$25,E28,F28))*H28</f>
        <v>14729.166666666666</v>
      </c>
      <c r="P28" s="498">
        <f>IF($C$18=$D$25,D28,IF($C$18=$E$25,E28,F28))*I28</f>
        <v>72373.233333333352</v>
      </c>
      <c r="Q28" s="498">
        <f>IF($C$18=$D$25,D28,IF($C$18=$E$25,E28,F28))*J28*G28</f>
        <v>31390.800000000003</v>
      </c>
      <c r="R28" s="498">
        <f>IF($C$18=$D$25,D28,IF($C$18=$E$25,E28,F28))*K28*G28</f>
        <v>91910</v>
      </c>
      <c r="S28" s="498">
        <f>IF($C$18=$D$25,D28,IF($C$18=$E$25,E28,F28))*L28*G28</f>
        <v>38178</v>
      </c>
      <c r="T28" s="501">
        <f>IF($C$18=$D$25,D28,IF($C$18=$E$25,E28,F28))*M28*G28</f>
        <v>10605</v>
      </c>
      <c r="U28" s="498">
        <f t="shared" ref="U28:U41" si="5">SUM(N28:T28)</f>
        <v>966186.20000000007</v>
      </c>
      <c r="V28" s="368">
        <f>U28/$U$42</f>
        <v>1.2477718360071301E-2</v>
      </c>
    </row>
    <row r="29" spans="1:23" s="78" customFormat="1">
      <c r="B29" s="827" t="s">
        <v>215</v>
      </c>
      <c r="C29" s="827"/>
      <c r="D29" s="828">
        <f t="shared" ref="D29:V29" si="6">SUM(D30:D32)</f>
        <v>6</v>
      </c>
      <c r="E29" s="828">
        <f t="shared" si="6"/>
        <v>0</v>
      </c>
      <c r="F29" s="828">
        <f t="shared" si="6"/>
        <v>0</v>
      </c>
      <c r="G29" s="828">
        <f t="shared" si="6"/>
        <v>3535000</v>
      </c>
      <c r="H29" s="828">
        <f t="shared" si="6"/>
        <v>73645.833333333343</v>
      </c>
      <c r="I29" s="828">
        <f t="shared" si="6"/>
        <v>361866.16666666674</v>
      </c>
      <c r="J29" s="829">
        <f t="shared" si="6"/>
        <v>0.13320000000000001</v>
      </c>
      <c r="K29" s="829">
        <f t="shared" si="6"/>
        <v>0.39</v>
      </c>
      <c r="L29" s="829">
        <f t="shared" si="6"/>
        <v>0.16200000000000001</v>
      </c>
      <c r="M29" s="829">
        <f t="shared" si="6"/>
        <v>4.4999999999999998E-2</v>
      </c>
      <c r="N29" s="828">
        <f t="shared" si="6"/>
        <v>5959000</v>
      </c>
      <c r="O29" s="828">
        <f t="shared" si="6"/>
        <v>124145.83333333334</v>
      </c>
      <c r="P29" s="828">
        <f t="shared" si="6"/>
        <v>610002.96666666679</v>
      </c>
      <c r="Q29" s="828">
        <f t="shared" si="6"/>
        <v>264579.60000000003</v>
      </c>
      <c r="R29" s="828">
        <f t="shared" si="6"/>
        <v>774670</v>
      </c>
      <c r="S29" s="828">
        <f t="shared" si="6"/>
        <v>321786</v>
      </c>
      <c r="T29" s="830">
        <f t="shared" si="6"/>
        <v>89385</v>
      </c>
      <c r="U29" s="828">
        <f t="shared" si="6"/>
        <v>8143569.4000000004</v>
      </c>
      <c r="V29" s="829">
        <f t="shared" si="6"/>
        <v>0.10516934046345811</v>
      </c>
    </row>
    <row r="30" spans="1:23">
      <c r="B30" s="449" t="s">
        <v>549</v>
      </c>
      <c r="C30" s="473" t="s">
        <v>550</v>
      </c>
      <c r="D30" s="473">
        <f>+ROUNDUP((D33+D36+D38)/15,0)</f>
        <v>4</v>
      </c>
      <c r="E30" s="473"/>
      <c r="F30" s="473"/>
      <c r="G30" s="496">
        <f>VLOOKUP(G$25,$A$5:$Q$15,6,TRUE)</f>
        <v>808000</v>
      </c>
      <c r="H30" s="496">
        <f>VLOOKUP(H$25,$A$5:$Q$15,6,TRUE)</f>
        <v>16833.333333333332</v>
      </c>
      <c r="I30" s="496">
        <f>VLOOKUP(I$25,$A$5:$Q$15,6,TRUE)</f>
        <v>82712.266666666677</v>
      </c>
      <c r="J30" s="497">
        <f>K10</f>
        <v>4.4400000000000002E-2</v>
      </c>
      <c r="K30" s="497">
        <f>K11</f>
        <v>0.13</v>
      </c>
      <c r="L30" s="497">
        <f>K12</f>
        <v>5.3999999999999999E-2</v>
      </c>
      <c r="M30" s="497">
        <f>K13</f>
        <v>1.4999999999999999E-2</v>
      </c>
      <c r="N30" s="498">
        <f>IF($C$18=$D$25,D30,IF($C$18=$E$25,E30,F30))*G30</f>
        <v>3232000</v>
      </c>
      <c r="O30" s="498">
        <f>IF($C$18=$D$25,D30,IF($C$18=$E$25,E30,F30))*H30</f>
        <v>67333.333333333328</v>
      </c>
      <c r="P30" s="498">
        <f>IF($C$18=$D$25,D30,IF($C$18=$E$25,E30,F30))*I30</f>
        <v>330849.06666666671</v>
      </c>
      <c r="Q30" s="498">
        <f>IF($C$18=$D$25,D30,IF($C$18=$E$25,E30,F30))*J30*G30</f>
        <v>143500.80000000002</v>
      </c>
      <c r="R30" s="498">
        <f>IF($C$18=$D$25,D30,IF($C$18=$E$25,E30,F30))*K30*G30</f>
        <v>420160</v>
      </c>
      <c r="S30" s="498">
        <f>IF($C$18=$D$25,D30,IF($C$18=$E$25,E30,F30))*L30*G30</f>
        <v>174528</v>
      </c>
      <c r="T30" s="501">
        <f>IF($C$18=$D$25,D30,IF($C$18=$E$25,E30,F30))*M30*G30</f>
        <v>48480</v>
      </c>
      <c r="U30" s="498">
        <f t="shared" si="5"/>
        <v>4416851.2</v>
      </c>
      <c r="V30" s="368">
        <f>U30/$U$42</f>
        <v>5.7040998217468802E-2</v>
      </c>
    </row>
    <row r="31" spans="1:23">
      <c r="B31" s="449" t="s">
        <v>527</v>
      </c>
      <c r="C31" s="473" t="s">
        <v>552</v>
      </c>
      <c r="D31" s="473">
        <v>1</v>
      </c>
      <c r="E31" s="473"/>
      <c r="F31" s="473"/>
      <c r="G31" s="496">
        <f>VLOOKUP(G$25,$A$5:$Q$15,8,TRUE)</f>
        <v>1010000</v>
      </c>
      <c r="H31" s="496">
        <f>VLOOKUP(H$25,$A$5:$Q$15,8,TRUE)</f>
        <v>21041.666666666668</v>
      </c>
      <c r="I31" s="496">
        <f>VLOOKUP(I$25,$A$5:$Q$15,8,TRUE)</f>
        <v>103390.33333333336</v>
      </c>
      <c r="J31" s="497">
        <f>O10</f>
        <v>4.4400000000000002E-2</v>
      </c>
      <c r="K31" s="497">
        <f>O11</f>
        <v>0.13</v>
      </c>
      <c r="L31" s="497">
        <f>O12</f>
        <v>5.3999999999999999E-2</v>
      </c>
      <c r="M31" s="497">
        <f>O13</f>
        <v>1.4999999999999999E-2</v>
      </c>
      <c r="N31" s="498">
        <f>IF($C$18=$D$25,D31,IF($C$18=$E$25,E31,F31))*G31</f>
        <v>1010000</v>
      </c>
      <c r="O31" s="498">
        <f>IF($C$18=$D$25,D31,IF($C$18=$E$25,E31,F31))*H31</f>
        <v>21041.666666666668</v>
      </c>
      <c r="P31" s="498">
        <f>IF($C$18=$D$25,D31,IF($C$18=$E$25,E31,F31))*I31</f>
        <v>103390.33333333336</v>
      </c>
      <c r="Q31" s="498">
        <f>IF($C$18=$D$25,D31,IF($C$18=$E$25,E31,F31))*J31*G31</f>
        <v>44844</v>
      </c>
      <c r="R31" s="498">
        <f>IF($C$18=$D$25,D31,IF($C$18=$E$25,E31,F31))*K31*G31</f>
        <v>131300</v>
      </c>
      <c r="S31" s="498">
        <f>IF($C$18=$D$25,D31,IF($C$18=$E$25,E31,F31))*L31*G31</f>
        <v>54540</v>
      </c>
      <c r="T31" s="501">
        <f>IF($C$18=$D$25,D31,IF($C$18=$E$25,E31,F31))*M31*G31</f>
        <v>15150</v>
      </c>
      <c r="U31" s="498">
        <f t="shared" si="5"/>
        <v>1380266</v>
      </c>
      <c r="V31" s="368">
        <f>U31/$U$42</f>
        <v>1.7825311942958999E-2</v>
      </c>
    </row>
    <row r="32" spans="1:23">
      <c r="B32" s="449" t="s">
        <v>216</v>
      </c>
      <c r="C32" s="473" t="s">
        <v>551</v>
      </c>
      <c r="D32" s="495">
        <v>1</v>
      </c>
      <c r="E32" s="495"/>
      <c r="F32" s="495"/>
      <c r="G32" s="496">
        <f>VLOOKUP(G$25,$A$5:$Q$15,9,TRUE)</f>
        <v>1717000</v>
      </c>
      <c r="H32" s="496">
        <f>VLOOKUP(H$25,$A$5:$Q$15,9,TRUE)</f>
        <v>35770.833333333336</v>
      </c>
      <c r="I32" s="496">
        <f>VLOOKUP(I$25,$A$5:$Q$15,9,TRUE)</f>
        <v>175763.56666666668</v>
      </c>
      <c r="J32" s="499">
        <v>4.4400000000000002E-2</v>
      </c>
      <c r="K32" s="499">
        <v>0.13</v>
      </c>
      <c r="L32" s="499">
        <v>5.3999999999999999E-2</v>
      </c>
      <c r="M32" s="499">
        <v>1.4999999999999999E-2</v>
      </c>
      <c r="N32" s="498">
        <f>IF($C$18=$D$25,D32,IF($C$18=$E$25,E32,F32))*G32</f>
        <v>1717000</v>
      </c>
      <c r="O32" s="498">
        <f>IF($C$18=$D$25,D32,IF($C$18=$E$25,E32,F32))*H32</f>
        <v>35770.833333333336</v>
      </c>
      <c r="P32" s="498">
        <f>IF($C$18=$D$25,D32,IF($C$18=$E$25,E32,F32))*I32</f>
        <v>175763.56666666668</v>
      </c>
      <c r="Q32" s="498">
        <f>IF($C$18=$D$25,D32,IF($C$18=$E$25,E32,F32))*J32*G32</f>
        <v>76234.8</v>
      </c>
      <c r="R32" s="498">
        <f>IF($C$18=$D$25,D32,IF($C$18=$E$25,E32,F32))*K32*G32</f>
        <v>223210</v>
      </c>
      <c r="S32" s="498">
        <f>IF($C$18=$D$25,D32,IF($C$18=$E$25,E32,F32))*L32*G32</f>
        <v>92718</v>
      </c>
      <c r="T32" s="501">
        <f>IF($C$18=$D$25,D32,IF($C$18=$E$25,E32,F32))*M32*G32</f>
        <v>25755</v>
      </c>
      <c r="U32" s="498">
        <f t="shared" si="5"/>
        <v>2346452.2000000002</v>
      </c>
      <c r="V32" s="368">
        <f>U32/$U$42</f>
        <v>3.03030303030303E-2</v>
      </c>
    </row>
    <row r="33" spans="1:24">
      <c r="B33" s="827" t="s">
        <v>217</v>
      </c>
      <c r="C33" s="827"/>
      <c r="D33" s="828">
        <f>SUM(D35)</f>
        <v>16</v>
      </c>
      <c r="E33" s="828">
        <f t="shared" ref="E33:V33" si="7">SUM(E35)</f>
        <v>0</v>
      </c>
      <c r="F33" s="828">
        <f t="shared" si="7"/>
        <v>0</v>
      </c>
      <c r="G33" s="828">
        <f t="shared" si="7"/>
        <v>959500</v>
      </c>
      <c r="H33" s="828">
        <f t="shared" si="7"/>
        <v>19989.583333333332</v>
      </c>
      <c r="I33" s="828">
        <f t="shared" si="7"/>
        <v>98220.816666666666</v>
      </c>
      <c r="J33" s="829">
        <f t="shared" si="7"/>
        <v>4.4400000000000002E-2</v>
      </c>
      <c r="K33" s="829">
        <f t="shared" si="7"/>
        <v>0.13</v>
      </c>
      <c r="L33" s="829">
        <f t="shared" si="7"/>
        <v>5.3999999999999999E-2</v>
      </c>
      <c r="M33" s="829">
        <f t="shared" si="7"/>
        <v>1.4999999999999999E-2</v>
      </c>
      <c r="N33" s="828">
        <f t="shared" si="7"/>
        <v>15352000</v>
      </c>
      <c r="O33" s="828">
        <f t="shared" si="7"/>
        <v>319833.33333333331</v>
      </c>
      <c r="P33" s="828">
        <f t="shared" si="7"/>
        <v>1571533.0666666667</v>
      </c>
      <c r="Q33" s="828">
        <f t="shared" si="7"/>
        <v>681628.8</v>
      </c>
      <c r="R33" s="828">
        <f t="shared" si="7"/>
        <v>1995760</v>
      </c>
      <c r="S33" s="828">
        <f t="shared" si="7"/>
        <v>829008</v>
      </c>
      <c r="T33" s="830">
        <f t="shared" si="7"/>
        <v>230280</v>
      </c>
      <c r="U33" s="828">
        <f t="shared" si="7"/>
        <v>20980043.200000003</v>
      </c>
      <c r="V33" s="829">
        <f t="shared" si="7"/>
        <v>0.27094474153297682</v>
      </c>
    </row>
    <row r="34" spans="1:24" s="78" customFormat="1">
      <c r="B34" s="449" t="s">
        <v>524</v>
      </c>
      <c r="C34" s="473" t="s">
        <v>554</v>
      </c>
      <c r="D34" s="473">
        <v>1</v>
      </c>
      <c r="E34" s="473"/>
      <c r="F34" s="473"/>
      <c r="G34" s="496">
        <f>VLOOKUP(G$25,$A$5:$Q$15,7,TRUE)</f>
        <v>1010000</v>
      </c>
      <c r="H34" s="496">
        <f>VLOOKUP(H$25,$A$5:$Q$15,7,TRUE)</f>
        <v>21041.666666666668</v>
      </c>
      <c r="I34" s="496">
        <f>VLOOKUP(I$25,$A$5:$Q$15,7,TRUE)</f>
        <v>103390.33333333336</v>
      </c>
      <c r="J34" s="497">
        <f>N10</f>
        <v>4.4400000000000002E-2</v>
      </c>
      <c r="K34" s="497">
        <f>N11</f>
        <v>0.13</v>
      </c>
      <c r="L34" s="497">
        <f>N12</f>
        <v>5.3999999999999999E-2</v>
      </c>
      <c r="M34" s="497">
        <f>N13</f>
        <v>1.4999999999999999E-2</v>
      </c>
      <c r="N34" s="498">
        <f>IF($C$18=$D$25,D34,IF($C$18=$E$25,E34,F34))*G34</f>
        <v>1010000</v>
      </c>
      <c r="O34" s="498">
        <f>IF($C$18=$D$25,D34,IF($C$18=$E$25,E34,F34))*H34</f>
        <v>21041.666666666668</v>
      </c>
      <c r="P34" s="498">
        <f>IF($C$18=$D$25,D34,IF($C$18=$E$25,E34,F34))*I34</f>
        <v>103390.33333333336</v>
      </c>
      <c r="Q34" s="498">
        <f>IF($C$18=$D$25,D34,IF($C$18=$E$25,E34,F34))*J34*G34</f>
        <v>44844</v>
      </c>
      <c r="R34" s="498">
        <f>IF($C$18=$D$25,D34,IF($C$18=$E$25,E34,F34))*K34*G34</f>
        <v>131300</v>
      </c>
      <c r="S34" s="498">
        <f>IF($C$18=$D$25,D34,IF($C$18=$E$25,E34,F34))*L34*G34</f>
        <v>54540</v>
      </c>
      <c r="T34" s="501">
        <f>IF($C$18=$D$25,D34,IF($C$18=$E$25,E34,F34))*M34*G34</f>
        <v>15150</v>
      </c>
      <c r="U34" s="498">
        <f>SUM(N34:T34)</f>
        <v>1380266</v>
      </c>
      <c r="V34" s="368">
        <f>U34/$U$42</f>
        <v>1.7825311942958999E-2</v>
      </c>
    </row>
    <row r="35" spans="1:24">
      <c r="B35" s="449" t="s">
        <v>218</v>
      </c>
      <c r="C35" s="473" t="s">
        <v>553</v>
      </c>
      <c r="D35" s="496">
        <f>'Calculo cuadrillas'!D8</f>
        <v>16</v>
      </c>
      <c r="E35" s="496"/>
      <c r="F35" s="496"/>
      <c r="G35" s="496">
        <f>VLOOKUP(G$25,$A$5:$Q$15,10,TRUE)</f>
        <v>959500</v>
      </c>
      <c r="H35" s="496">
        <f>VLOOKUP(H$25,$A$5:$Q$15,10,TRUE)</f>
        <v>19989.583333333332</v>
      </c>
      <c r="I35" s="496">
        <f>VLOOKUP(I$25,$A$5:$Q$15,10,TRUE)</f>
        <v>98220.816666666666</v>
      </c>
      <c r="J35" s="499">
        <v>4.4400000000000002E-2</v>
      </c>
      <c r="K35" s="499">
        <v>0.13</v>
      </c>
      <c r="L35" s="499">
        <v>5.3999999999999999E-2</v>
      </c>
      <c r="M35" s="499">
        <v>1.4999999999999999E-2</v>
      </c>
      <c r="N35" s="498">
        <f>IF($C$18=$D$25,D35,IF($C$18=$E$25,E35,F35))*G35</f>
        <v>15352000</v>
      </c>
      <c r="O35" s="498">
        <f>IF($C$18=$D$25,D35,IF($C$18=$E$25,E35,F35))*H35</f>
        <v>319833.33333333331</v>
      </c>
      <c r="P35" s="498">
        <f>IF($C$18=$D$25,D35,IF($C$18=$E$25,E35,F35))*I35</f>
        <v>1571533.0666666667</v>
      </c>
      <c r="Q35" s="498">
        <f>IF($C$18=$D$25,D35,IF($C$18=$E$25,E35,F35))*J35*G35</f>
        <v>681628.8</v>
      </c>
      <c r="R35" s="498">
        <f>IF($C$18=$D$25,D35,IF($C$18=$E$25,E35,F35))*K35*G35</f>
        <v>1995760</v>
      </c>
      <c r="S35" s="498">
        <f>IF($C$18=$D$25,D35,IF($C$18=$E$25,E35,F35))*L35*G35</f>
        <v>829008</v>
      </c>
      <c r="T35" s="501">
        <f>IF($C$18=$D$25,D35,IF($C$18=$E$25,E35,F35))*M35*G35</f>
        <v>230280</v>
      </c>
      <c r="U35" s="498">
        <f t="shared" si="5"/>
        <v>20980043.200000003</v>
      </c>
      <c r="V35" s="368">
        <f>U35/$U$42</f>
        <v>0.27094474153297682</v>
      </c>
    </row>
    <row r="36" spans="1:24" s="78" customFormat="1">
      <c r="B36" s="827" t="s">
        <v>526</v>
      </c>
      <c r="C36" s="827"/>
      <c r="D36" s="828">
        <f t="shared" ref="D36:V36" si="8">SUM(D37:D37)</f>
        <v>6</v>
      </c>
      <c r="E36" s="828">
        <f t="shared" si="8"/>
        <v>0</v>
      </c>
      <c r="F36" s="828">
        <f t="shared" si="8"/>
        <v>0</v>
      </c>
      <c r="G36" s="828">
        <f t="shared" si="8"/>
        <v>1616000</v>
      </c>
      <c r="H36" s="828">
        <f t="shared" si="8"/>
        <v>33666.666666666664</v>
      </c>
      <c r="I36" s="828">
        <f t="shared" si="8"/>
        <v>165424.53333333335</v>
      </c>
      <c r="J36" s="829">
        <f t="shared" si="8"/>
        <v>4.4400000000000002E-2</v>
      </c>
      <c r="K36" s="829">
        <f t="shared" si="8"/>
        <v>0.13</v>
      </c>
      <c r="L36" s="829">
        <f t="shared" si="8"/>
        <v>5.3999999999999999E-2</v>
      </c>
      <c r="M36" s="829">
        <f t="shared" si="8"/>
        <v>1.4999999999999999E-2</v>
      </c>
      <c r="N36" s="828">
        <f t="shared" si="8"/>
        <v>9696000</v>
      </c>
      <c r="O36" s="828">
        <f t="shared" si="8"/>
        <v>202000</v>
      </c>
      <c r="P36" s="828">
        <f t="shared" si="8"/>
        <v>992547.20000000019</v>
      </c>
      <c r="Q36" s="828">
        <f t="shared" si="8"/>
        <v>430502.40000000002</v>
      </c>
      <c r="R36" s="828">
        <f t="shared" si="8"/>
        <v>1260480</v>
      </c>
      <c r="S36" s="828">
        <f t="shared" si="8"/>
        <v>523584</v>
      </c>
      <c r="T36" s="830">
        <f t="shared" si="8"/>
        <v>145440</v>
      </c>
      <c r="U36" s="828">
        <f t="shared" si="8"/>
        <v>13250553.6</v>
      </c>
      <c r="V36" s="829">
        <f t="shared" si="8"/>
        <v>0.17112299465240638</v>
      </c>
    </row>
    <row r="37" spans="1:24" s="78" customFormat="1">
      <c r="B37" s="449" t="s">
        <v>525</v>
      </c>
      <c r="C37" s="473" t="s">
        <v>555</v>
      </c>
      <c r="D37" s="506">
        <f>'Calculo cuadrillas'!D13</f>
        <v>6</v>
      </c>
      <c r="E37" s="473"/>
      <c r="F37" s="473"/>
      <c r="G37" s="496">
        <f>VLOOKUP(G$25,$A$5:$Q$15,12,TRUE)</f>
        <v>1616000</v>
      </c>
      <c r="H37" s="496">
        <f>VLOOKUP(H$25,$A$5:$Q$15,12,TRUE)</f>
        <v>33666.666666666664</v>
      </c>
      <c r="I37" s="496">
        <f>VLOOKUP(I$25,$A$5:$Q$15,12,TRUE)</f>
        <v>165424.53333333335</v>
      </c>
      <c r="J37" s="497">
        <v>4.4400000000000002E-2</v>
      </c>
      <c r="K37" s="497">
        <v>0.13</v>
      </c>
      <c r="L37" s="497">
        <v>5.3999999999999999E-2</v>
      </c>
      <c r="M37" s="497">
        <v>1.4999999999999999E-2</v>
      </c>
      <c r="N37" s="498">
        <f>IF($C$18=$D$25,D37,IF($C$18=$E$25,E37,F37))*G37</f>
        <v>9696000</v>
      </c>
      <c r="O37" s="498">
        <f>IF($C$18=$D$25,D37,IF($C$18=$E$25,E37,F37))*H37</f>
        <v>202000</v>
      </c>
      <c r="P37" s="498">
        <f>IF($C$18=$D$25,D37,IF($C$18=$E$25,E37,F37))*I37</f>
        <v>992547.20000000019</v>
      </c>
      <c r="Q37" s="498">
        <f>IF($C$18=$D$25,D37,IF($C$18=$E$25,E37,F37))*J37*G37</f>
        <v>430502.40000000002</v>
      </c>
      <c r="R37" s="498">
        <f>IF($C$18=$D$25,D37,IF($C$18=$E$25,E37,F37))*K37*G37</f>
        <v>1260480</v>
      </c>
      <c r="S37" s="498">
        <f>IF($C$18=$D$25,D37,IF($C$18=$E$25,E37,F37))*L37*G37</f>
        <v>523584</v>
      </c>
      <c r="T37" s="501">
        <f>IF($C$18=$D$25,D37,IF($C$18=$E$25,E37,F37))*M37*G37</f>
        <v>145440</v>
      </c>
      <c r="U37" s="498">
        <f t="shared" si="5"/>
        <v>13250553.6</v>
      </c>
      <c r="V37" s="368">
        <f>U37/$U$42</f>
        <v>0.17112299465240638</v>
      </c>
    </row>
    <row r="38" spans="1:24" s="78" customFormat="1">
      <c r="B38" s="827" t="s">
        <v>528</v>
      </c>
      <c r="C38" s="827"/>
      <c r="D38" s="828">
        <f>SUM(D39:D41)</f>
        <v>35</v>
      </c>
      <c r="E38" s="828">
        <f t="shared" ref="E38:U38" si="9">SUM(E39:E41)</f>
        <v>0</v>
      </c>
      <c r="F38" s="828">
        <f t="shared" si="9"/>
        <v>0</v>
      </c>
      <c r="G38" s="828">
        <f t="shared" si="9"/>
        <v>2323000</v>
      </c>
      <c r="H38" s="828">
        <f t="shared" si="9"/>
        <v>48395.833333333328</v>
      </c>
      <c r="I38" s="828">
        <f t="shared" si="9"/>
        <v>237797.76666666669</v>
      </c>
      <c r="J38" s="829">
        <f t="shared" si="9"/>
        <v>0.13320000000000001</v>
      </c>
      <c r="K38" s="829">
        <f t="shared" si="9"/>
        <v>0.39</v>
      </c>
      <c r="L38" s="829">
        <f t="shared" si="9"/>
        <v>0.16200000000000001</v>
      </c>
      <c r="M38" s="829">
        <f t="shared" si="9"/>
        <v>4.4999999999999998E-2</v>
      </c>
      <c r="N38" s="828">
        <f t="shared" si="9"/>
        <v>24442000</v>
      </c>
      <c r="O38" s="828">
        <f t="shared" si="9"/>
        <v>509208.33333333331</v>
      </c>
      <c r="P38" s="828">
        <f t="shared" si="9"/>
        <v>2502046.0666666669</v>
      </c>
      <c r="Q38" s="828">
        <f t="shared" si="9"/>
        <v>1085224.8</v>
      </c>
      <c r="R38" s="828">
        <f t="shared" si="9"/>
        <v>3177460</v>
      </c>
      <c r="S38" s="828">
        <f t="shared" si="9"/>
        <v>1319868</v>
      </c>
      <c r="T38" s="830">
        <f t="shared" si="9"/>
        <v>366630</v>
      </c>
      <c r="U38" s="828">
        <f t="shared" si="9"/>
        <v>33402437.199999999</v>
      </c>
      <c r="V38" s="829">
        <f>SUM(V39:V41)</f>
        <v>0.43137254901960775</v>
      </c>
      <c r="W38" s="30" t="s">
        <v>640</v>
      </c>
      <c r="X38" s="30" t="s">
        <v>920</v>
      </c>
    </row>
    <row r="39" spans="1:24" s="78" customFormat="1">
      <c r="B39" s="449" t="s">
        <v>456</v>
      </c>
      <c r="C39" s="473" t="s">
        <v>560</v>
      </c>
      <c r="D39" s="496">
        <f>+'Calculo cuadrillas'!E26</f>
        <v>4</v>
      </c>
      <c r="E39" s="495"/>
      <c r="F39" s="473"/>
      <c r="G39" s="496">
        <f>VLOOKUP(G$25,$A$5:$Q$15,14,TRUE)</f>
        <v>909000</v>
      </c>
      <c r="H39" s="496">
        <f>VLOOKUP(H$25,$A$5:$Q$15,14,TRUE)</f>
        <v>18937.5</v>
      </c>
      <c r="I39" s="496">
        <f>VLOOKUP(I$25,$A$5:$Q$15,14,TRUE)</f>
        <v>93051.3</v>
      </c>
      <c r="J39" s="497">
        <v>4.4400000000000002E-2</v>
      </c>
      <c r="K39" s="497">
        <v>0.13</v>
      </c>
      <c r="L39" s="497">
        <v>5.3999999999999999E-2</v>
      </c>
      <c r="M39" s="497">
        <v>1.4999999999999999E-2</v>
      </c>
      <c r="N39" s="2">
        <f>IF($C$18=$D$25,D39,IF($C$18=$E$25,E39,F39))*G39</f>
        <v>3636000</v>
      </c>
      <c r="O39" s="2">
        <f>IF($C$18=$D$25,D39,IF($C$18=$E$25,E39,F39))*H39</f>
        <v>75750</v>
      </c>
      <c r="P39" s="2">
        <f>IF($C$18=$D$25,D39,IF($C$18=$E$25,E39,F39))*I39</f>
        <v>372205.2</v>
      </c>
      <c r="Q39" s="2">
        <f>IF($C$18=$D$25,D39,IF($C$18=$E$25,E39,F39))*J39*G39</f>
        <v>161438.39999999999</v>
      </c>
      <c r="R39" s="2">
        <f>IF($C$18=$D$25,D39,IF($C$18=$E$25,E39,F39))*K39*G39</f>
        <v>472680</v>
      </c>
      <c r="S39" s="2">
        <f>IF($C$18=$D$25,D39,IF($C$18=$E$25,E39,F39))*L39*G39</f>
        <v>196344</v>
      </c>
      <c r="T39" s="502">
        <f>IF($C$18=$D$25,D39,IF($C$18=$E$25,E39,F39))*M39*G39</f>
        <v>54540</v>
      </c>
      <c r="U39" s="2">
        <f t="shared" si="5"/>
        <v>4968957.6000000006</v>
      </c>
      <c r="V39" s="368">
        <f>U39/$U$42</f>
        <v>6.4171122994652413E-2</v>
      </c>
      <c r="W39" s="2">
        <f>G39+H39+I39+G39*(J39+K39+L39+M39)</f>
        <v>1242239.4000000001</v>
      </c>
      <c r="X39" s="2">
        <f>W39/'Calculo cuadrillas'!$D$3</f>
        <v>62111.970000000008</v>
      </c>
    </row>
    <row r="40" spans="1:24" s="78" customFormat="1">
      <c r="B40" s="449" t="s">
        <v>455</v>
      </c>
      <c r="C40" s="473" t="s">
        <v>561</v>
      </c>
      <c r="D40" s="496">
        <f>+'Calculo cuadrillas'!E27</f>
        <v>10</v>
      </c>
      <c r="E40" s="495"/>
      <c r="F40" s="473"/>
      <c r="G40" s="496">
        <f>VLOOKUP(G$25,$A$5:$Q$15,16,TRUE)</f>
        <v>808000</v>
      </c>
      <c r="H40" s="496">
        <f>VLOOKUP(H$25,$A$5:$Q$15,16,TRUE)</f>
        <v>16833.333333333332</v>
      </c>
      <c r="I40" s="496">
        <f>VLOOKUP(I$25,$A$5:$Q$15,16,TRUE)</f>
        <v>82712.266666666677</v>
      </c>
      <c r="J40" s="497">
        <v>4.4400000000000002E-2</v>
      </c>
      <c r="K40" s="497">
        <v>0.13</v>
      </c>
      <c r="L40" s="497">
        <v>5.3999999999999999E-2</v>
      </c>
      <c r="M40" s="497">
        <v>1.4999999999999999E-2</v>
      </c>
      <c r="N40" s="2">
        <f>IF($C$18=$D$25,D40,IF($C$18=$E$25,E40,F40))*G40</f>
        <v>8080000</v>
      </c>
      <c r="O40" s="2">
        <f>IF($C$18=$D$25,D40,IF($C$18=$E$25,E40,F40))*H40</f>
        <v>168333.33333333331</v>
      </c>
      <c r="P40" s="2">
        <f>IF($C$18=$D$25,D40,IF($C$18=$E$25,E40,F40))*I40</f>
        <v>827122.66666666674</v>
      </c>
      <c r="Q40" s="2">
        <f>IF($C$18=$D$25,D40,IF($C$18=$E$25,E40,F40))*J40*G40</f>
        <v>358752</v>
      </c>
      <c r="R40" s="2">
        <f>IF($C$18=$D$25,D40,IF($C$18=$E$25,E40,F40))*K40*G40</f>
        <v>1050400</v>
      </c>
      <c r="S40" s="2">
        <f>IF($C$18=$D$25,D40,IF($C$18=$E$25,E40,F40))*L40*G40</f>
        <v>436320</v>
      </c>
      <c r="T40" s="502">
        <f>IF($C$18=$D$25,D40,IF($C$18=$E$25,E40,F40))*M40*G40</f>
        <v>121200</v>
      </c>
      <c r="U40" s="2">
        <f t="shared" si="5"/>
        <v>11042128</v>
      </c>
      <c r="V40" s="368">
        <f>U40/$U$42</f>
        <v>0.14260249554367199</v>
      </c>
      <c r="W40" s="2">
        <f>G40+H40+I40+G40*(J40+K40+L40+M40)</f>
        <v>1104212.8</v>
      </c>
      <c r="X40" s="2">
        <f>W40/'Calculo cuadrillas'!$D$3</f>
        <v>55210.64</v>
      </c>
    </row>
    <row r="41" spans="1:24" s="78" customFormat="1">
      <c r="B41" s="449" t="s">
        <v>562</v>
      </c>
      <c r="C41" s="473" t="s">
        <v>563</v>
      </c>
      <c r="D41" s="496">
        <f>+'Calculo cuadrillas'!E28</f>
        <v>21</v>
      </c>
      <c r="E41" s="495"/>
      <c r="F41" s="473"/>
      <c r="G41" s="496">
        <f>VLOOKUP(G$25,$A$5:$Q$15,17,TRUE)</f>
        <v>606000</v>
      </c>
      <c r="H41" s="496">
        <f>VLOOKUP(H$25,$A$5:$Q$15,17,TRUE)</f>
        <v>12625</v>
      </c>
      <c r="I41" s="496">
        <f>VLOOKUP(I$25,$A$5:$Q$15,17,TRUE)</f>
        <v>62034.200000000012</v>
      </c>
      <c r="J41" s="497">
        <v>4.4400000000000002E-2</v>
      </c>
      <c r="K41" s="497">
        <v>0.13</v>
      </c>
      <c r="L41" s="497">
        <v>5.3999999999999999E-2</v>
      </c>
      <c r="M41" s="497">
        <v>1.4999999999999999E-2</v>
      </c>
      <c r="N41" s="2">
        <f>IF($C$18=$D$25,D41,IF($C$18=$E$25,E41,F41))*G41</f>
        <v>12726000</v>
      </c>
      <c r="O41" s="2">
        <f>IF($C$18=$D$25,D41,IF($C$18=$E$25,E41,F41))*H41</f>
        <v>265125</v>
      </c>
      <c r="P41" s="2">
        <f>IF($C$18=$D$25,D41,IF($C$18=$E$25,E41,F41))*I41</f>
        <v>1302718.2000000002</v>
      </c>
      <c r="Q41" s="2">
        <f>IF($C$18=$D$25,D41,IF($C$18=$E$25,E41,F41))*J41*G41</f>
        <v>565034.4</v>
      </c>
      <c r="R41" s="2">
        <f>IF($C$18=$D$25,D41,IF($C$18=$E$25,E41,F41))*K41*G41</f>
        <v>1654380</v>
      </c>
      <c r="S41" s="2">
        <f>IF($C$18=$D$25,D41,IF($C$18=$E$25,E41,F41))*L41*G41</f>
        <v>687203.99999999988</v>
      </c>
      <c r="T41" s="502">
        <f>IF($C$18=$D$25,D41,IF($C$18=$E$25,E41,F41))*M41*G41</f>
        <v>190890</v>
      </c>
      <c r="U41" s="2">
        <f t="shared" si="5"/>
        <v>17391351.599999998</v>
      </c>
      <c r="V41" s="368">
        <f>U41/$U$42</f>
        <v>0.22459893048128338</v>
      </c>
      <c r="W41" s="2">
        <f>G41+H41+I41+G41*(J41+K41+L41+M41)</f>
        <v>828159.6</v>
      </c>
      <c r="X41" s="2">
        <f>W41/'Calculo cuadrillas'!$D$3</f>
        <v>41407.979999999996</v>
      </c>
    </row>
    <row r="42" spans="1:24">
      <c r="A42" s="68"/>
      <c r="B42" s="1048"/>
      <c r="C42" s="1048"/>
      <c r="D42" s="258"/>
      <c r="E42" s="67"/>
      <c r="F42" s="67"/>
      <c r="G42" s="67"/>
      <c r="H42" s="67"/>
      <c r="I42" s="67"/>
      <c r="J42" s="67"/>
      <c r="K42" s="67"/>
      <c r="L42" s="67"/>
      <c r="M42" s="67"/>
      <c r="U42" s="504">
        <f>U38+U36+U33+U29+U26</f>
        <v>77432922.600000009</v>
      </c>
      <c r="V42" s="505">
        <f>V38+V36+V33+V29+V26</f>
        <v>0.99999999999999989</v>
      </c>
    </row>
    <row r="43" spans="1:24">
      <c r="A43" s="68"/>
      <c r="B43" s="140"/>
      <c r="C43" s="140"/>
      <c r="D43" s="140"/>
      <c r="M43" s="67"/>
      <c r="U43" s="71"/>
    </row>
    <row r="44" spans="1:24">
      <c r="A44" s="68"/>
      <c r="B44" s="432" t="s">
        <v>531</v>
      </c>
      <c r="C44" s="488">
        <v>0.02</v>
      </c>
      <c r="D44" s="488">
        <v>0.02</v>
      </c>
      <c r="E44" s="488">
        <v>0.01</v>
      </c>
      <c r="F44" s="488">
        <v>0.01</v>
      </c>
      <c r="G44" s="488">
        <v>0.01</v>
      </c>
      <c r="H44" s="488">
        <v>0.01</v>
      </c>
      <c r="I44" s="488">
        <v>0.01</v>
      </c>
      <c r="J44" s="67"/>
      <c r="K44" s="67"/>
    </row>
    <row r="45" spans="1:24">
      <c r="A45" s="67"/>
      <c r="B45" s="432" t="s">
        <v>1035</v>
      </c>
      <c r="C45" s="489">
        <f>'Datos de Ventas'!B36+C44</f>
        <v>0.9</v>
      </c>
      <c r="D45" s="489">
        <f>'Datos de Ventas'!C36+D44</f>
        <v>1.84</v>
      </c>
      <c r="E45" s="489">
        <f>'Datos de Ventas'!D36+E44</f>
        <v>2.1120000000000001</v>
      </c>
      <c r="F45" s="489">
        <f>'Datos de Ventas'!E36+F44</f>
        <v>2.2671000000000001</v>
      </c>
      <c r="G45" s="489">
        <f>'Datos de Ventas'!F36+G44</f>
        <v>2.4299550000000001</v>
      </c>
      <c r="H45" s="489">
        <f>'Datos de Ventas'!G36+H44</f>
        <v>2.6009527499999998</v>
      </c>
      <c r="I45" s="489">
        <f>'Datos de Ventas'!H36+I44</f>
        <v>2.7445908599999997</v>
      </c>
      <c r="J45" s="67"/>
      <c r="K45" s="67"/>
    </row>
    <row r="46" spans="1:24">
      <c r="B46" s="30"/>
      <c r="C46" s="359" t="s">
        <v>113</v>
      </c>
      <c r="D46" s="359" t="s">
        <v>114</v>
      </c>
      <c r="E46" s="359" t="s">
        <v>115</v>
      </c>
      <c r="F46" s="359" t="s">
        <v>116</v>
      </c>
      <c r="G46" s="359" t="s">
        <v>117</v>
      </c>
      <c r="H46" s="359" t="s">
        <v>118</v>
      </c>
      <c r="I46" s="359" t="s">
        <v>119</v>
      </c>
    </row>
    <row r="47" spans="1:24">
      <c r="A47" s="68"/>
      <c r="B47" s="831" t="str">
        <f t="shared" ref="B47:B57" si="10">B26</f>
        <v>Sector de Almacenes</v>
      </c>
      <c r="C47" s="832">
        <f>SUM(C48:C49)</f>
        <v>37764077.759999998</v>
      </c>
      <c r="D47" s="832">
        <f t="shared" ref="D47:I47" si="11">SUM(D48:D49)</f>
        <v>56447358.336000003</v>
      </c>
      <c r="E47" s="832">
        <f t="shared" si="11"/>
        <v>61853584.20480001</v>
      </c>
      <c r="F47" s="832">
        <f t="shared" si="11"/>
        <v>64936325.499840006</v>
      </c>
      <c r="G47" s="832">
        <f t="shared" si="11"/>
        <v>68173203.859632</v>
      </c>
      <c r="H47" s="832">
        <f t="shared" si="11"/>
        <v>71571926.137413606</v>
      </c>
      <c r="I47" s="832">
        <f t="shared" si="11"/>
        <v>74426852.850750148</v>
      </c>
    </row>
    <row r="48" spans="1:24">
      <c r="A48" s="68"/>
      <c r="B48" s="449" t="str">
        <f t="shared" si="10"/>
        <v>Operarios</v>
      </c>
      <c r="C48" s="2">
        <f t="shared" ref="C48:I49" si="12">SUM($N27:$T27)*(1+C$45)*12</f>
        <v>15735032.399999999</v>
      </c>
      <c r="D48" s="2">
        <f t="shared" si="12"/>
        <v>23519732.640000001</v>
      </c>
      <c r="E48" s="2">
        <f t="shared" si="12"/>
        <v>25772326.752000004</v>
      </c>
      <c r="F48" s="2">
        <f t="shared" si="12"/>
        <v>27056802.291600004</v>
      </c>
      <c r="G48" s="2">
        <f t="shared" si="12"/>
        <v>28405501.608180001</v>
      </c>
      <c r="H48" s="2">
        <f t="shared" si="12"/>
        <v>29821635.890588999</v>
      </c>
      <c r="I48" s="2">
        <f t="shared" si="12"/>
        <v>31011188.687812559</v>
      </c>
    </row>
    <row r="49" spans="1:18">
      <c r="A49" s="68"/>
      <c r="B49" s="449" t="str">
        <f t="shared" si="10"/>
        <v>Encargados</v>
      </c>
      <c r="C49" s="2">
        <f t="shared" si="12"/>
        <v>22029045.359999999</v>
      </c>
      <c r="D49" s="2">
        <f t="shared" si="12"/>
        <v>32927625.696000002</v>
      </c>
      <c r="E49" s="2">
        <f t="shared" si="12"/>
        <v>36081257.452800006</v>
      </c>
      <c r="F49" s="2">
        <f t="shared" si="12"/>
        <v>37879523.208240002</v>
      </c>
      <c r="G49" s="2">
        <f t="shared" si="12"/>
        <v>39767702.251451999</v>
      </c>
      <c r="H49" s="2">
        <f t="shared" si="12"/>
        <v>41750290.246824607</v>
      </c>
      <c r="I49" s="2">
        <f t="shared" si="12"/>
        <v>43415664.162937582</v>
      </c>
    </row>
    <row r="50" spans="1:18">
      <c r="A50" s="68"/>
      <c r="B50" s="827" t="str">
        <f t="shared" si="10"/>
        <v>Sector Administración</v>
      </c>
      <c r="C50" s="832">
        <f>SUM(C51:C53)</f>
        <v>185673382.31999999</v>
      </c>
      <c r="D50" s="832">
        <f t="shared" ref="D50:I50" si="13">SUM(D51:D53)</f>
        <v>277532845.15200001</v>
      </c>
      <c r="E50" s="832">
        <f t="shared" si="13"/>
        <v>304113455.67360008</v>
      </c>
      <c r="F50" s="832">
        <f t="shared" si="13"/>
        <v>319270267.04088008</v>
      </c>
      <c r="G50" s="832">
        <f t="shared" si="13"/>
        <v>335184918.97652406</v>
      </c>
      <c r="H50" s="832">
        <f t="shared" si="13"/>
        <v>351895303.50895017</v>
      </c>
      <c r="I50" s="832">
        <f t="shared" si="13"/>
        <v>365932026.5161882</v>
      </c>
    </row>
    <row r="51" spans="1:18">
      <c r="A51" s="68"/>
      <c r="B51" s="449" t="str">
        <f t="shared" si="10"/>
        <v>Administrativos</v>
      </c>
      <c r="C51" s="2">
        <f t="shared" ref="C51:I53" si="14">SUM($N30:$T30)*(1+C$45)*12</f>
        <v>100704207.35999998</v>
      </c>
      <c r="D51" s="2">
        <f t="shared" si="14"/>
        <v>150526288.896</v>
      </c>
      <c r="E51" s="2">
        <f t="shared" si="14"/>
        <v>164942891.21280003</v>
      </c>
      <c r="F51" s="2">
        <f t="shared" si="14"/>
        <v>173163534.66624004</v>
      </c>
      <c r="G51" s="2">
        <f t="shared" si="14"/>
        <v>181795210.29235202</v>
      </c>
      <c r="H51" s="2">
        <f t="shared" si="14"/>
        <v>190858469.69976959</v>
      </c>
      <c r="I51" s="2">
        <f t="shared" si="14"/>
        <v>198471607.60200039</v>
      </c>
    </row>
    <row r="52" spans="1:18">
      <c r="A52" s="68"/>
      <c r="B52" s="449" t="str">
        <f t="shared" si="10"/>
        <v>Gerente Administrativo</v>
      </c>
      <c r="C52" s="2">
        <f t="shared" si="14"/>
        <v>31470064.799999997</v>
      </c>
      <c r="D52" s="2">
        <f t="shared" si="14"/>
        <v>47039465.280000001</v>
      </c>
      <c r="E52" s="2">
        <f t="shared" si="14"/>
        <v>51544653.504000008</v>
      </c>
      <c r="F52" s="2">
        <f t="shared" si="14"/>
        <v>54113604.583200008</v>
      </c>
      <c r="G52" s="2">
        <f t="shared" si="14"/>
        <v>56811003.216360003</v>
      </c>
      <c r="H52" s="2">
        <f t="shared" si="14"/>
        <v>59643271.781177998</v>
      </c>
      <c r="I52" s="2">
        <f t="shared" si="14"/>
        <v>62022377.375625119</v>
      </c>
    </row>
    <row r="53" spans="1:18">
      <c r="A53" s="68"/>
      <c r="B53" s="449" t="str">
        <f t="shared" si="10"/>
        <v>Gerente General</v>
      </c>
      <c r="C53" s="2">
        <f t="shared" si="14"/>
        <v>53499110.159999996</v>
      </c>
      <c r="D53" s="2">
        <f t="shared" si="14"/>
        <v>79967090.976000011</v>
      </c>
      <c r="E53" s="2">
        <f t="shared" si="14"/>
        <v>87625910.956800014</v>
      </c>
      <c r="F53" s="2">
        <f t="shared" si="14"/>
        <v>91993127.79144001</v>
      </c>
      <c r="G53" s="2">
        <f t="shared" si="14"/>
        <v>96578705.467812017</v>
      </c>
      <c r="H53" s="2">
        <f t="shared" si="14"/>
        <v>101393562.02800259</v>
      </c>
      <c r="I53" s="2">
        <f t="shared" si="14"/>
        <v>105438041.53856272</v>
      </c>
      <c r="J53" s="78"/>
      <c r="K53" s="78"/>
      <c r="L53" s="78"/>
      <c r="M53" s="78"/>
      <c r="N53" s="78"/>
      <c r="O53" s="78"/>
      <c r="P53" s="78"/>
      <c r="Q53" s="78"/>
      <c r="R53" s="78"/>
    </row>
    <row r="54" spans="1:18">
      <c r="A54" s="68"/>
      <c r="B54" s="827" t="str">
        <f t="shared" si="10"/>
        <v>Sector Comercialización</v>
      </c>
      <c r="C54" s="832">
        <f>SUM(C55:C56)</f>
        <v>509815049.76000005</v>
      </c>
      <c r="D54" s="832">
        <f t="shared" ref="D54:I54" si="15">SUM(D55:D56)</f>
        <v>762039337.53600001</v>
      </c>
      <c r="E54" s="832">
        <f t="shared" si="15"/>
        <v>835023386.76480007</v>
      </c>
      <c r="F54" s="832">
        <f t="shared" si="15"/>
        <v>876640394.24784005</v>
      </c>
      <c r="G54" s="832">
        <f t="shared" si="15"/>
        <v>920338252.10503209</v>
      </c>
      <c r="H54" s="832">
        <f t="shared" si="15"/>
        <v>966221002.8550837</v>
      </c>
      <c r="I54" s="832">
        <f t="shared" si="15"/>
        <v>1004762513.485127</v>
      </c>
      <c r="J54" s="78"/>
      <c r="K54" s="78"/>
      <c r="L54" s="78"/>
      <c r="M54" s="78"/>
      <c r="N54" s="78"/>
      <c r="O54" s="78"/>
      <c r="P54" s="78"/>
      <c r="Q54" s="78"/>
      <c r="R54" s="78"/>
    </row>
    <row r="55" spans="1:18" s="78" customFormat="1">
      <c r="A55" s="68"/>
      <c r="B55" s="449" t="str">
        <f t="shared" si="10"/>
        <v>Gerente Comercial</v>
      </c>
      <c r="C55" s="2">
        <f t="shared" ref="C55:I56" si="16">SUM($N34:$T34)*(1+C$45)*12</f>
        <v>31470064.799999997</v>
      </c>
      <c r="D55" s="2">
        <f t="shared" si="16"/>
        <v>47039465.280000001</v>
      </c>
      <c r="E55" s="2">
        <f t="shared" si="16"/>
        <v>51544653.504000008</v>
      </c>
      <c r="F55" s="2">
        <f t="shared" si="16"/>
        <v>54113604.583200008</v>
      </c>
      <c r="G55" s="2">
        <f t="shared" si="16"/>
        <v>56811003.216360003</v>
      </c>
      <c r="H55" s="2">
        <f t="shared" si="16"/>
        <v>59643271.781177998</v>
      </c>
      <c r="I55" s="2">
        <f t="shared" si="16"/>
        <v>62022377.375625119</v>
      </c>
    </row>
    <row r="56" spans="1:18">
      <c r="A56" s="68"/>
      <c r="B56" s="449" t="str">
        <f t="shared" si="10"/>
        <v>Personal de ventas</v>
      </c>
      <c r="C56" s="2">
        <f t="shared" si="16"/>
        <v>478344984.96000004</v>
      </c>
      <c r="D56" s="2">
        <f t="shared" si="16"/>
        <v>714999872.25600004</v>
      </c>
      <c r="E56" s="2">
        <f t="shared" si="16"/>
        <v>783478733.26080012</v>
      </c>
      <c r="F56" s="2">
        <f t="shared" si="16"/>
        <v>822526789.66464007</v>
      </c>
      <c r="G56" s="2">
        <f t="shared" si="16"/>
        <v>863527248.88867211</v>
      </c>
      <c r="H56" s="2">
        <f t="shared" si="16"/>
        <v>906577731.07390571</v>
      </c>
      <c r="I56" s="2">
        <f t="shared" si="16"/>
        <v>942740136.10950184</v>
      </c>
      <c r="J56" s="78"/>
      <c r="K56" s="78"/>
      <c r="L56" s="78"/>
      <c r="M56" s="78"/>
      <c r="N56" s="78"/>
      <c r="O56" s="78"/>
      <c r="P56" s="78"/>
      <c r="Q56" s="78"/>
      <c r="R56" s="78"/>
    </row>
    <row r="57" spans="1:18" s="78" customFormat="1">
      <c r="A57" s="68"/>
      <c r="B57" s="827" t="str">
        <f t="shared" si="10"/>
        <v>Sector Ingeniería</v>
      </c>
      <c r="C57" s="832">
        <f t="shared" ref="C57:I57" si="17">SUM(C58:C58)</f>
        <v>302112622.07999998</v>
      </c>
      <c r="D57" s="832">
        <f t="shared" si="17"/>
        <v>451578866.68799996</v>
      </c>
      <c r="E57" s="832">
        <f t="shared" si="17"/>
        <v>494828673.63839996</v>
      </c>
      <c r="F57" s="832">
        <f t="shared" si="17"/>
        <v>519490603.99872005</v>
      </c>
      <c r="G57" s="832">
        <f t="shared" si="17"/>
        <v>545385630.877056</v>
      </c>
      <c r="H57" s="832">
        <f t="shared" si="17"/>
        <v>572575409.09930873</v>
      </c>
      <c r="I57" s="832">
        <f t="shared" si="17"/>
        <v>595414822.80600107</v>
      </c>
    </row>
    <row r="58" spans="1:18" s="78" customFormat="1">
      <c r="A58" s="68"/>
      <c r="B58" s="449" t="str">
        <f>B37</f>
        <v>Ingenieros</v>
      </c>
      <c r="C58" s="2">
        <f t="shared" ref="C58:I58" si="18">SUM($N37:$T37)*(1+C$45)*12</f>
        <v>302112622.07999998</v>
      </c>
      <c r="D58" s="2">
        <f t="shared" si="18"/>
        <v>451578866.68799996</v>
      </c>
      <c r="E58" s="2">
        <f t="shared" si="18"/>
        <v>494828673.63839996</v>
      </c>
      <c r="F58" s="2">
        <f t="shared" si="18"/>
        <v>519490603.99872005</v>
      </c>
      <c r="G58" s="2">
        <f t="shared" si="18"/>
        <v>545385630.877056</v>
      </c>
      <c r="H58" s="2">
        <f t="shared" si="18"/>
        <v>572575409.09930873</v>
      </c>
      <c r="I58" s="2">
        <f t="shared" si="18"/>
        <v>595414822.80600107</v>
      </c>
    </row>
    <row r="59" spans="1:18" s="78" customFormat="1">
      <c r="A59" s="68"/>
      <c r="B59" s="827" t="str">
        <f>B38</f>
        <v>Cuadrillas de insalación</v>
      </c>
      <c r="C59" s="832">
        <f>SUM(C60:C62)</f>
        <v>761575568.15999997</v>
      </c>
      <c r="D59" s="832">
        <f t="shared" ref="D59:I59" si="19">SUM(D60:D62)</f>
        <v>1138355059.776</v>
      </c>
      <c r="E59" s="832">
        <f t="shared" si="19"/>
        <v>1247380614.7968001</v>
      </c>
      <c r="F59" s="832">
        <f t="shared" si="19"/>
        <v>1309549230.9134402</v>
      </c>
      <c r="G59" s="832">
        <f t="shared" si="19"/>
        <v>1374826277.835912</v>
      </c>
      <c r="H59" s="832">
        <f t="shared" si="19"/>
        <v>1443367177.1045074</v>
      </c>
      <c r="I59" s="832">
        <f t="shared" si="19"/>
        <v>1500941532.4901278</v>
      </c>
    </row>
    <row r="60" spans="1:18" s="78" customFormat="1">
      <c r="A60" s="68"/>
      <c r="B60" s="449" t="str">
        <f>B39</f>
        <v>Supervisor</v>
      </c>
      <c r="C60" s="2">
        <f t="shared" ref="C60:I62" si="20">SUM($N39:$T39)*(1+C$45)*12</f>
        <v>113292233.28000002</v>
      </c>
      <c r="D60" s="2">
        <f t="shared" si="20"/>
        <v>169342075.00800002</v>
      </c>
      <c r="E60" s="2">
        <f t="shared" si="20"/>
        <v>185560752.61440003</v>
      </c>
      <c r="F60" s="2">
        <f t="shared" si="20"/>
        <v>194808976.49952</v>
      </c>
      <c r="G60" s="2">
        <f t="shared" si="20"/>
        <v>204519611.57889605</v>
      </c>
      <c r="H60" s="2">
        <f t="shared" si="20"/>
        <v>214715778.4122408</v>
      </c>
      <c r="I60" s="2">
        <f t="shared" si="20"/>
        <v>223280558.55225044</v>
      </c>
    </row>
    <row r="61" spans="1:18" s="78" customFormat="1">
      <c r="A61" s="68"/>
      <c r="B61" s="449" t="str">
        <f>B40</f>
        <v>MO oficial</v>
      </c>
      <c r="C61" s="2">
        <f t="shared" si="20"/>
        <v>251760518.39999998</v>
      </c>
      <c r="D61" s="2">
        <f t="shared" si="20"/>
        <v>376315722.24000001</v>
      </c>
      <c r="E61" s="2">
        <f t="shared" si="20"/>
        <v>412357228.03200006</v>
      </c>
      <c r="F61" s="2">
        <f t="shared" si="20"/>
        <v>432908836.66560006</v>
      </c>
      <c r="G61" s="2">
        <f t="shared" si="20"/>
        <v>454488025.73088002</v>
      </c>
      <c r="H61" s="2">
        <f t="shared" si="20"/>
        <v>477146174.24942398</v>
      </c>
      <c r="I61" s="2">
        <f t="shared" si="20"/>
        <v>496179019.00500095</v>
      </c>
    </row>
    <row r="62" spans="1:18" s="78" customFormat="1">
      <c r="A62" s="68"/>
      <c r="B62" s="449" t="str">
        <f>B41</f>
        <v>Auxiliares</v>
      </c>
      <c r="C62" s="2">
        <f t="shared" si="20"/>
        <v>396522816.47999996</v>
      </c>
      <c r="D62" s="2">
        <f t="shared" si="20"/>
        <v>592697262.52799988</v>
      </c>
      <c r="E62" s="2">
        <f t="shared" si="20"/>
        <v>649462634.15039992</v>
      </c>
      <c r="F62" s="2">
        <f t="shared" si="20"/>
        <v>681831417.74831998</v>
      </c>
      <c r="G62" s="2">
        <f t="shared" si="20"/>
        <v>715818640.52613592</v>
      </c>
      <c r="H62" s="2">
        <f t="shared" si="20"/>
        <v>751505224.44284272</v>
      </c>
      <c r="I62" s="2">
        <f t="shared" si="20"/>
        <v>781481954.93287635</v>
      </c>
    </row>
    <row r="63" spans="1:18">
      <c r="A63" s="68"/>
      <c r="B63" s="490" t="s">
        <v>298</v>
      </c>
      <c r="C63" s="491">
        <f t="shared" ref="C63:I63" si="21">SUM(C50,C54,C57,C59)</f>
        <v>1759176622.3200002</v>
      </c>
      <c r="D63" s="491">
        <f t="shared" si="21"/>
        <v>2629506109.152</v>
      </c>
      <c r="E63" s="491">
        <f t="shared" si="21"/>
        <v>2881346130.8736005</v>
      </c>
      <c r="F63" s="491">
        <f t="shared" si="21"/>
        <v>3024950496.2008805</v>
      </c>
      <c r="G63" s="491">
        <f t="shared" si="21"/>
        <v>3175735079.7945242</v>
      </c>
      <c r="H63" s="491">
        <f t="shared" si="21"/>
        <v>3334058892.5678501</v>
      </c>
      <c r="I63" s="491">
        <f t="shared" si="21"/>
        <v>3467050895.2974443</v>
      </c>
      <c r="J63" s="78"/>
      <c r="K63" s="78"/>
      <c r="L63" s="78"/>
      <c r="M63" s="78"/>
      <c r="N63" s="78"/>
      <c r="O63" s="78"/>
      <c r="P63" s="78"/>
      <c r="Q63" s="78"/>
      <c r="R63" s="78"/>
    </row>
    <row r="64" spans="1:18">
      <c r="A64" s="68"/>
      <c r="B64" s="138"/>
      <c r="C64" s="139"/>
      <c r="D64" s="139"/>
      <c r="E64" s="139"/>
      <c r="F64" s="139"/>
      <c r="J64" s="78"/>
      <c r="K64" s="78"/>
      <c r="L64" s="78"/>
      <c r="M64" s="78"/>
      <c r="N64" s="78"/>
      <c r="O64" s="78"/>
      <c r="P64" s="78"/>
      <c r="Q64" s="78"/>
      <c r="R64" s="78"/>
    </row>
    <row r="65" spans="1:21">
      <c r="A65" s="68"/>
      <c r="B65" s="260"/>
      <c r="C65" s="74"/>
      <c r="D65" s="74"/>
      <c r="E65" s="74"/>
      <c r="F65" s="74"/>
      <c r="J65" s="78"/>
      <c r="K65" s="78"/>
      <c r="L65" s="78"/>
      <c r="M65" s="78"/>
      <c r="N65" s="78"/>
      <c r="O65" s="78"/>
      <c r="P65" s="78"/>
      <c r="Q65" s="78"/>
      <c r="R65" s="78"/>
    </row>
    <row r="66" spans="1:21">
      <c r="M66" s="78"/>
      <c r="N66" s="78"/>
      <c r="O66" s="78"/>
      <c r="P66" s="78"/>
      <c r="Q66" s="78"/>
      <c r="R66" s="78"/>
      <c r="S66" s="78"/>
      <c r="T66" s="78"/>
      <c r="U66" s="78"/>
    </row>
    <row r="67" spans="1:21">
      <c r="M67" s="78"/>
      <c r="N67" s="78"/>
      <c r="O67" s="78"/>
      <c r="P67" s="78"/>
      <c r="Q67" s="78"/>
      <c r="R67" s="78"/>
      <c r="S67" s="78"/>
      <c r="T67" s="78"/>
      <c r="U67" s="78"/>
    </row>
  </sheetData>
  <dataConsolidate/>
  <mergeCells count="7">
    <mergeCell ref="C3:Q3"/>
    <mergeCell ref="B42:C42"/>
    <mergeCell ref="G24:I24"/>
    <mergeCell ref="J24:M24"/>
    <mergeCell ref="N24:P24"/>
    <mergeCell ref="D24:F24"/>
    <mergeCell ref="Q24:T2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26"/>
  <sheetViews>
    <sheetView workbookViewId="0">
      <selection activeCell="A4" sqref="A4:E4"/>
    </sheetView>
  </sheetViews>
  <sheetFormatPr baseColWidth="10" defaultRowHeight="15"/>
  <cols>
    <col min="1" max="1" width="47.7109375" style="78" customWidth="1"/>
    <col min="2" max="2" width="48.85546875" customWidth="1"/>
    <col min="3" max="3" width="22.85546875" customWidth="1"/>
    <col min="4" max="4" width="22.28515625" bestFit="1" customWidth="1"/>
    <col min="5" max="5" width="13.7109375" bestFit="1" customWidth="1"/>
    <col min="6" max="6" width="16.85546875" customWidth="1"/>
    <col min="7" max="7" width="14.85546875" bestFit="1" customWidth="1"/>
    <col min="8" max="8" width="29.85546875" bestFit="1" customWidth="1"/>
    <col min="9" max="15" width="18.28515625" bestFit="1" customWidth="1"/>
  </cols>
  <sheetData>
    <row r="1" spans="1:18" s="190" customFormat="1">
      <c r="A1" s="196"/>
      <c r="B1" s="196"/>
      <c r="C1" s="196"/>
      <c r="D1" s="196"/>
      <c r="E1" s="196"/>
      <c r="F1" s="196"/>
    </row>
    <row r="2" spans="1:18" s="190" customFormat="1">
      <c r="A2" s="1055" t="s">
        <v>1110</v>
      </c>
      <c r="B2" s="1055"/>
      <c r="C2" s="1055"/>
      <c r="D2" s="1055"/>
      <c r="E2" s="1055"/>
      <c r="F2"/>
      <c r="G2" s="286"/>
      <c r="H2" s="286"/>
      <c r="I2" s="286"/>
      <c r="R2" s="78" t="s">
        <v>638</v>
      </c>
    </row>
    <row r="3" spans="1:18" s="190" customFormat="1">
      <c r="A3" s="198"/>
      <c r="B3" s="198"/>
      <c r="C3" s="198"/>
      <c r="D3" s="198"/>
      <c r="E3" s="198"/>
      <c r="F3" s="197"/>
      <c r="R3" s="78" t="s">
        <v>639</v>
      </c>
    </row>
    <row r="4" spans="1:18" s="190" customFormat="1" ht="15.75" customHeight="1">
      <c r="A4" s="1056" t="s">
        <v>1111</v>
      </c>
      <c r="B4" s="1056"/>
      <c r="C4" s="1056"/>
      <c r="D4" s="1056"/>
      <c r="E4" s="1056"/>
      <c r="F4" s="78"/>
      <c r="G4"/>
      <c r="H4" s="316"/>
      <c r="I4" s="316"/>
      <c r="J4" s="316"/>
      <c r="K4" s="316"/>
      <c r="L4" s="316"/>
      <c r="M4" s="316"/>
    </row>
    <row r="5" spans="1:18" s="190" customFormat="1">
      <c r="A5" s="837" t="s">
        <v>1112</v>
      </c>
      <c r="B5" s="837" t="s">
        <v>1113</v>
      </c>
      <c r="C5" s="837" t="s">
        <v>1114</v>
      </c>
      <c r="D5" s="837" t="s">
        <v>1115</v>
      </c>
      <c r="E5" s="837" t="s">
        <v>1116</v>
      </c>
      <c r="F5" s="78"/>
      <c r="G5"/>
      <c r="H5" s="316"/>
      <c r="I5" s="316"/>
      <c r="J5" s="316"/>
      <c r="K5" s="316"/>
      <c r="L5" s="316"/>
      <c r="M5" s="316"/>
    </row>
    <row r="6" spans="1:18" s="190" customFormat="1">
      <c r="A6" s="298" t="s">
        <v>939</v>
      </c>
      <c r="B6" s="298" t="s">
        <v>940</v>
      </c>
      <c r="C6" s="838">
        <v>797</v>
      </c>
      <c r="D6" s="838">
        <f>+C6*(1-0.17)</f>
        <v>661.51</v>
      </c>
      <c r="E6" s="839">
        <f>+D6/5000</f>
        <v>0.132302</v>
      </c>
      <c r="F6" s="197"/>
      <c r="G6"/>
      <c r="H6" s="317"/>
      <c r="I6" s="317"/>
      <c r="J6" s="317"/>
      <c r="K6" s="317"/>
      <c r="L6" s="317"/>
      <c r="M6" s="317"/>
      <c r="N6" s="316"/>
    </row>
    <row r="7" spans="1:18" s="190" customFormat="1">
      <c r="A7" s="837" t="s">
        <v>941</v>
      </c>
      <c r="B7" s="837" t="s">
        <v>1117</v>
      </c>
      <c r="C7" s="840">
        <v>4560</v>
      </c>
      <c r="D7" s="838">
        <f>+C7*(1-0.17)</f>
        <v>3784.7999999999997</v>
      </c>
      <c r="E7" s="839">
        <f>+D7/50000</f>
        <v>7.5695999999999999E-2</v>
      </c>
      <c r="F7" s="78"/>
      <c r="G7"/>
    </row>
    <row r="8" spans="1:18" s="190" customFormat="1">
      <c r="A8" s="837" t="s">
        <v>1118</v>
      </c>
      <c r="B8" s="837" t="s">
        <v>1119</v>
      </c>
      <c r="C8" s="840">
        <v>7691</v>
      </c>
      <c r="D8" s="838">
        <f>+C8*(1-0.17)</f>
        <v>6383.53</v>
      </c>
      <c r="E8" s="839">
        <f>+D8/125000</f>
        <v>5.1068240000000001E-2</v>
      </c>
      <c r="F8" s="78"/>
      <c r="G8"/>
    </row>
    <row r="9" spans="1:18" s="190" customFormat="1" ht="15.75" thickBot="1">
      <c r="A9" s="1056" t="s">
        <v>1120</v>
      </c>
      <c r="B9" s="1056"/>
      <c r="C9" s="1056"/>
      <c r="D9" s="1056"/>
      <c r="E9" s="1056"/>
      <c r="F9" s="78"/>
      <c r="G9"/>
    </row>
    <row r="10" spans="1:18" s="190" customFormat="1" ht="15.75" thickBot="1">
      <c r="A10" s="744" t="s">
        <v>935</v>
      </c>
      <c r="B10" s="744" t="s">
        <v>936</v>
      </c>
      <c r="C10" s="685">
        <v>168</v>
      </c>
      <c r="D10" s="838">
        <f t="shared" ref="D10:D12" si="0">+C10*(1-0.17)</f>
        <v>139.44</v>
      </c>
      <c r="E10" s="839">
        <f>+D10/550</f>
        <v>0.25352727272727271</v>
      </c>
      <c r="F10" s="78"/>
      <c r="G10"/>
      <c r="H10" s="1052" t="s">
        <v>1271</v>
      </c>
      <c r="I10" s="1053"/>
      <c r="J10" s="1053"/>
      <c r="K10" s="1054"/>
    </row>
    <row r="11" spans="1:18" s="190" customFormat="1">
      <c r="A11" s="1056" t="s">
        <v>1121</v>
      </c>
      <c r="B11" s="1056"/>
      <c r="C11" s="1056"/>
      <c r="D11" s="1056"/>
      <c r="E11" s="1056"/>
      <c r="F11" s="78"/>
      <c r="G11"/>
      <c r="H11" s="666"/>
      <c r="I11" s="667" t="s">
        <v>1040</v>
      </c>
      <c r="J11" s="668" t="s">
        <v>1041</v>
      </c>
      <c r="K11" s="669" t="s">
        <v>1042</v>
      </c>
    </row>
    <row r="12" spans="1:18" s="190" customFormat="1">
      <c r="A12" s="744" t="s">
        <v>946</v>
      </c>
      <c r="B12" s="841" t="s">
        <v>1122</v>
      </c>
      <c r="C12" s="665">
        <v>282</v>
      </c>
      <c r="D12" s="838">
        <f t="shared" si="0"/>
        <v>234.06</v>
      </c>
      <c r="E12" s="744" t="s">
        <v>948</v>
      </c>
      <c r="H12" s="658" t="s">
        <v>1043</v>
      </c>
      <c r="I12" s="665">
        <f>+'Sist. gen y costeo'!E82+'Sist. gen y costeo'!E84+'Sist. gen y costeo'!E85+'Sist. gen y costeo'!E86+'Sist. gen y costeo'!E87</f>
        <v>3034.41</v>
      </c>
      <c r="J12" s="665">
        <f>+'Sist. gen y costeo'!E109+'Sist. gen y costeo'!E111+'Sist. gen y costeo'!E112+'Sist. gen y costeo'!E113+'Sist. gen y costeo'!E114</f>
        <v>25931.879999999997</v>
      </c>
      <c r="K12" s="670">
        <f>+'Sist. gen y costeo'!E136+'Sist. gen y costeo'!E138+'Sist. gen y costeo'!E139+'Sist. gen y costeo'!E140+'Sist. gen y costeo'!E141</f>
        <v>59293.999999999993</v>
      </c>
    </row>
    <row r="13" spans="1:18" s="190" customFormat="1">
      <c r="A13" s="1056" t="s">
        <v>1123</v>
      </c>
      <c r="B13" s="1056"/>
      <c r="C13" s="1056"/>
      <c r="D13" s="1056"/>
      <c r="E13" s="1056"/>
      <c r="F13"/>
      <c r="H13" s="658" t="s">
        <v>1044</v>
      </c>
      <c r="I13" s="665">
        <f>+'Sist. gen y costeo'!E92+'Sist. gen y costeo'!E93</f>
        <v>994</v>
      </c>
      <c r="J13" s="665">
        <f>+'Sist. gen y costeo'!E119+'Sist. gen y costeo'!E120</f>
        <v>6761</v>
      </c>
      <c r="K13" s="670">
        <f>+'Sist. gen y costeo'!E146+'Sist. gen y costeo'!E147</f>
        <v>13299</v>
      </c>
    </row>
    <row r="14" spans="1:18" s="190" customFormat="1" ht="15.75" thickBot="1">
      <c r="A14" s="744" t="s">
        <v>1260</v>
      </c>
      <c r="B14" s="744" t="s">
        <v>1266</v>
      </c>
      <c r="C14" s="744" t="s">
        <v>729</v>
      </c>
      <c r="D14" s="507">
        <v>352</v>
      </c>
      <c r="E14" s="744" t="s">
        <v>948</v>
      </c>
      <c r="F14"/>
      <c r="H14" s="659" t="s">
        <v>1045</v>
      </c>
      <c r="I14" s="671">
        <f>+'Sist. gen y costeo'!E89+'Sist. gen y costeo'!E94</f>
        <v>782.6</v>
      </c>
      <c r="J14" s="671">
        <f>+'Sist. gen y costeo'!E116+'Sist. gen y costeo'!E121</f>
        <v>3733.6</v>
      </c>
      <c r="K14" s="672">
        <f>+'Sist. gen y costeo'!E143+'Sist. gen y costeo'!E148</f>
        <v>4925.6000000000004</v>
      </c>
    </row>
    <row r="15" spans="1:18" s="190" customFormat="1" ht="15.75" thickBot="1">
      <c r="A15" s="744" t="s">
        <v>1261</v>
      </c>
      <c r="B15" s="744" t="s">
        <v>1266</v>
      </c>
      <c r="C15" s="744" t="s">
        <v>729</v>
      </c>
      <c r="D15" s="507">
        <v>2053</v>
      </c>
      <c r="E15" s="744" t="s">
        <v>948</v>
      </c>
      <c r="F15" s="78"/>
    </row>
    <row r="16" spans="1:18" s="190" customFormat="1" ht="15.75" thickBot="1">
      <c r="A16" s="744" t="s">
        <v>1265</v>
      </c>
      <c r="B16" s="744" t="s">
        <v>1266</v>
      </c>
      <c r="C16" s="744" t="s">
        <v>729</v>
      </c>
      <c r="D16" s="507">
        <v>3200</v>
      </c>
      <c r="E16" s="744" t="s">
        <v>948</v>
      </c>
      <c r="F16" s="78"/>
      <c r="H16" s="662" t="s">
        <v>1059</v>
      </c>
      <c r="I16" s="663">
        <v>2024</v>
      </c>
      <c r="J16" s="663">
        <v>2025</v>
      </c>
      <c r="K16" s="663">
        <v>2026</v>
      </c>
      <c r="L16" s="663">
        <v>2027</v>
      </c>
      <c r="M16" s="663">
        <v>2028</v>
      </c>
      <c r="N16" s="663">
        <v>2029</v>
      </c>
      <c r="O16" s="664">
        <v>2030</v>
      </c>
    </row>
    <row r="17" spans="1:15" s="190" customFormat="1">
      <c r="A17" s="1056" t="s">
        <v>1267</v>
      </c>
      <c r="B17" s="1056"/>
      <c r="C17" s="1056"/>
      <c r="D17" s="1056"/>
      <c r="E17" s="1056"/>
      <c r="F17" s="78"/>
      <c r="H17" s="660" t="s">
        <v>1019</v>
      </c>
      <c r="I17" s="661">
        <f>+'Proyeccion ventas'!B39</f>
        <v>473.48950598914797</v>
      </c>
      <c r="J17" s="661">
        <f>+'Proyeccion ventas'!C39</f>
        <v>471.51540381061096</v>
      </c>
      <c r="K17" s="661">
        <f>+'Proyeccion ventas'!D39</f>
        <v>470.09367362479651</v>
      </c>
      <c r="L17" s="661">
        <f>+'Proyeccion ventas'!E39</f>
        <v>469.79551828781558</v>
      </c>
      <c r="M17" s="661">
        <f>+'Proyeccion ventas'!F39</f>
        <v>470.41693677962849</v>
      </c>
      <c r="N17" s="661">
        <f>+'Proyeccion ventas'!G39</f>
        <v>471.65663528602289</v>
      </c>
      <c r="O17" s="661">
        <f>+'Proyeccion ventas'!H39</f>
        <v>473.2823664918771</v>
      </c>
    </row>
    <row r="18" spans="1:15" s="190" customFormat="1">
      <c r="A18" s="744" t="s">
        <v>1262</v>
      </c>
      <c r="B18" s="744" t="s">
        <v>1268</v>
      </c>
      <c r="C18" s="744" t="s">
        <v>729</v>
      </c>
      <c r="D18" s="507">
        <v>642</v>
      </c>
      <c r="E18" s="744" t="s">
        <v>948</v>
      </c>
      <c r="F18" s="78"/>
      <c r="H18" s="658" t="s">
        <v>1017</v>
      </c>
      <c r="I18" s="661">
        <f>+'Proyeccion ventas'!B40</f>
        <v>56.549337135043189</v>
      </c>
      <c r="J18" s="661">
        <f>+'Proyeccion ventas'!C40</f>
        <v>56.313568087955424</v>
      </c>
      <c r="K18" s="661">
        <f>+'Proyeccion ventas'!D40</f>
        <v>56.143769394265838</v>
      </c>
      <c r="L18" s="661">
        <f>+'Proyeccion ventas'!E40</f>
        <v>56.108160396692959</v>
      </c>
      <c r="M18" s="661">
        <f>+'Proyeccion ventas'!F40</f>
        <v>56.182377044265905</v>
      </c>
      <c r="N18" s="661">
        <f>+'Proyeccion ventas'!G40</f>
        <v>56.330435507858361</v>
      </c>
      <c r="O18" s="661">
        <f>+'Proyeccion ventas'!H40</f>
        <v>56.524598252518885</v>
      </c>
    </row>
    <row r="19" spans="1:15" s="190" customFormat="1" ht="15.75" thickBot="1">
      <c r="A19" s="744" t="s">
        <v>1263</v>
      </c>
      <c r="B19" s="744" t="s">
        <v>1268</v>
      </c>
      <c r="C19" s="744" t="s">
        <v>729</v>
      </c>
      <c r="D19" s="665">
        <v>4708</v>
      </c>
      <c r="E19" s="744" t="s">
        <v>948</v>
      </c>
      <c r="F19" s="78"/>
      <c r="H19" s="659" t="s">
        <v>1018</v>
      </c>
      <c r="I19" s="661">
        <f>+'Proyeccion ventas'!B41</f>
        <v>12.253869202617706</v>
      </c>
      <c r="J19" s="661">
        <f>+'Proyeccion ventas'!C41</f>
        <v>12.202779601723888</v>
      </c>
      <c r="K19" s="661">
        <f>+'Proyeccion ventas'!D41</f>
        <v>12.16598534225664</v>
      </c>
      <c r="L19" s="661">
        <f>+'Proyeccion ventas'!E41</f>
        <v>12.158269106827527</v>
      </c>
      <c r="M19" s="661">
        <f>+'Proyeccion ventas'!F41</f>
        <v>12.174351365932418</v>
      </c>
      <c r="N19" s="661">
        <f>+'Proyeccion ventas'!G41</f>
        <v>12.206434660611363</v>
      </c>
      <c r="O19" s="661">
        <f>+'Proyeccion ventas'!H41</f>
        <v>12.248508449582742</v>
      </c>
    </row>
    <row r="20" spans="1:15" s="190" customFormat="1" ht="15.75" thickBot="1">
      <c r="A20" s="744" t="s">
        <v>1264</v>
      </c>
      <c r="B20" s="744" t="s">
        <v>1268</v>
      </c>
      <c r="C20" s="744" t="s">
        <v>729</v>
      </c>
      <c r="D20" s="507">
        <v>10099</v>
      </c>
      <c r="E20" s="744" t="s">
        <v>948</v>
      </c>
      <c r="F20" s="653"/>
      <c r="H20" s="645"/>
      <c r="I20" s="358"/>
      <c r="J20" s="358"/>
      <c r="K20" s="647"/>
    </row>
    <row r="21" spans="1:15" s="190" customFormat="1" ht="21" customHeight="1">
      <c r="A21"/>
      <c r="B21"/>
      <c r="C21"/>
      <c r="D21"/>
      <c r="E21"/>
      <c r="F21"/>
      <c r="H21" s="657" t="s">
        <v>1050</v>
      </c>
      <c r="I21" s="652">
        <f t="shared" ref="I21:O21" si="1">+$I$12*I17</f>
        <v>1436761.2918685304</v>
      </c>
      <c r="J21" s="652">
        <f t="shared" si="1"/>
        <v>1430771.056476956</v>
      </c>
      <c r="K21" s="652">
        <f t="shared" si="1"/>
        <v>1426456.9441838188</v>
      </c>
      <c r="L21" s="652">
        <f t="shared" si="1"/>
        <v>1425552.2186477303</v>
      </c>
      <c r="M21" s="652">
        <f t="shared" si="1"/>
        <v>1427437.8571334723</v>
      </c>
      <c r="N21" s="652">
        <f t="shared" si="1"/>
        <v>1431199.6106782607</v>
      </c>
      <c r="O21" s="652">
        <f t="shared" si="1"/>
        <v>1436132.7457066167</v>
      </c>
    </row>
    <row r="22" spans="1:15" s="190" customFormat="1">
      <c r="A22"/>
      <c r="B22"/>
      <c r="C22"/>
      <c r="D22"/>
      <c r="E22"/>
      <c r="F22"/>
      <c r="H22" s="648" t="s">
        <v>1051</v>
      </c>
      <c r="I22" s="646">
        <f t="shared" ref="I22:O22" si="2">+$I$13*I17</f>
        <v>470648.56895321311</v>
      </c>
      <c r="J22" s="646">
        <f t="shared" si="2"/>
        <v>468686.31138774729</v>
      </c>
      <c r="K22" s="646">
        <f t="shared" si="2"/>
        <v>467273.11158304772</v>
      </c>
      <c r="L22" s="646">
        <f t="shared" si="2"/>
        <v>466976.74517808866</v>
      </c>
      <c r="M22" s="646">
        <f t="shared" si="2"/>
        <v>467594.43515895074</v>
      </c>
      <c r="N22" s="646">
        <f t="shared" si="2"/>
        <v>468826.69547430676</v>
      </c>
      <c r="O22" s="646">
        <f t="shared" si="2"/>
        <v>470442.67229292582</v>
      </c>
    </row>
    <row r="23" spans="1:15" s="190" customFormat="1" ht="15.75" thickBot="1">
      <c r="A23"/>
      <c r="B23"/>
      <c r="C23"/>
      <c r="D23"/>
      <c r="E23"/>
      <c r="F23"/>
      <c r="H23" s="649" t="s">
        <v>1052</v>
      </c>
      <c r="I23" s="650">
        <f t="shared" ref="I23:O23" si="3">+$I$14*I17</f>
        <v>370552.88738710718</v>
      </c>
      <c r="J23" s="650">
        <f t="shared" si="3"/>
        <v>369007.95502218418</v>
      </c>
      <c r="K23" s="650">
        <f t="shared" si="3"/>
        <v>367895.30897876574</v>
      </c>
      <c r="L23" s="650">
        <f t="shared" si="3"/>
        <v>367661.97261204448</v>
      </c>
      <c r="M23" s="650">
        <f t="shared" si="3"/>
        <v>368148.29472373729</v>
      </c>
      <c r="N23" s="650">
        <f t="shared" si="3"/>
        <v>369118.48277484154</v>
      </c>
      <c r="O23" s="650">
        <f t="shared" si="3"/>
        <v>370390.78001654305</v>
      </c>
    </row>
    <row r="24" spans="1:15" s="190" customFormat="1" ht="18.75">
      <c r="A24"/>
      <c r="B24" s="1062" t="s">
        <v>1272</v>
      </c>
      <c r="C24" s="1062"/>
      <c r="D24"/>
      <c r="E24"/>
      <c r="F24"/>
      <c r="H24" s="657" t="s">
        <v>1053</v>
      </c>
      <c r="I24" s="652">
        <f t="shared" ref="I24:O24" si="4">+$J$12*I18</f>
        <v>1466430.6246654836</v>
      </c>
      <c r="J24" s="652">
        <f t="shared" si="4"/>
        <v>1460316.6900286893</v>
      </c>
      <c r="K24" s="652">
        <f t="shared" si="4"/>
        <v>1455913.4906797742</v>
      </c>
      <c r="L24" s="652">
        <f t="shared" si="4"/>
        <v>1454990.0824277941</v>
      </c>
      <c r="M24" s="652">
        <f t="shared" si="4"/>
        <v>1456914.6596266581</v>
      </c>
      <c r="N24" s="652">
        <f t="shared" si="4"/>
        <v>1460754.093937522</v>
      </c>
      <c r="O24" s="652">
        <f t="shared" si="4"/>
        <v>1465789.0989325293</v>
      </c>
    </row>
    <row r="25" spans="1:15" s="190" customFormat="1">
      <c r="A25"/>
      <c r="B25"/>
      <c r="C25"/>
      <c r="D25"/>
      <c r="E25"/>
      <c r="F25"/>
      <c r="H25" s="648" t="s">
        <v>1054</v>
      </c>
      <c r="I25" s="646">
        <f t="shared" ref="I25:O25" si="5">+$J$13*I18</f>
        <v>382330.068370027</v>
      </c>
      <c r="J25" s="646">
        <f t="shared" si="5"/>
        <v>380736.0338426666</v>
      </c>
      <c r="K25" s="646">
        <f t="shared" si="5"/>
        <v>379588.02487463132</v>
      </c>
      <c r="L25" s="646">
        <f t="shared" si="5"/>
        <v>379347.27244204108</v>
      </c>
      <c r="M25" s="646">
        <f t="shared" si="5"/>
        <v>379849.0511962818</v>
      </c>
      <c r="N25" s="646">
        <f t="shared" si="5"/>
        <v>380850.07446863037</v>
      </c>
      <c r="O25" s="646">
        <f t="shared" si="5"/>
        <v>382162.80878528015</v>
      </c>
    </row>
    <row r="26" spans="1:15" s="190" customFormat="1" ht="15.75" thickBot="1">
      <c r="A26"/>
      <c r="B26"/>
      <c r="C26"/>
      <c r="D26"/>
      <c r="E26"/>
      <c r="F26"/>
      <c r="H26" s="649" t="s">
        <v>1055</v>
      </c>
      <c r="I26" s="650">
        <f t="shared" ref="I26:O26" si="6">+$J$14*I18</f>
        <v>211132.60512739726</v>
      </c>
      <c r="J26" s="650">
        <f t="shared" si="6"/>
        <v>210252.33781319036</v>
      </c>
      <c r="K26" s="650">
        <f t="shared" si="6"/>
        <v>209618.37741043093</v>
      </c>
      <c r="L26" s="650">
        <f t="shared" si="6"/>
        <v>209485.42765709283</v>
      </c>
      <c r="M26" s="650">
        <f t="shared" si="6"/>
        <v>209762.52293247118</v>
      </c>
      <c r="N26" s="650">
        <f t="shared" si="6"/>
        <v>210315.31401213998</v>
      </c>
      <c r="O26" s="650">
        <f t="shared" si="6"/>
        <v>211040.24003560451</v>
      </c>
    </row>
    <row r="27" spans="1:15" s="190" customFormat="1">
      <c r="A27"/>
      <c r="B27"/>
      <c r="C27"/>
      <c r="D27"/>
      <c r="E27"/>
      <c r="F27"/>
      <c r="H27" s="657" t="s">
        <v>1056</v>
      </c>
      <c r="I27" s="652">
        <f t="shared" ref="I27:O27" si="7">+$K$12*I19</f>
        <v>726580.92050001409</v>
      </c>
      <c r="J27" s="652">
        <f t="shared" si="7"/>
        <v>723551.61370461609</v>
      </c>
      <c r="K27" s="652">
        <f t="shared" si="7"/>
        <v>721369.93488376518</v>
      </c>
      <c r="L27" s="652">
        <f t="shared" si="7"/>
        <v>720912.40842023131</v>
      </c>
      <c r="M27" s="652">
        <f t="shared" si="7"/>
        <v>721865.98989159672</v>
      </c>
      <c r="N27" s="652">
        <f t="shared" si="7"/>
        <v>723768.33676629001</v>
      </c>
      <c r="O27" s="652">
        <f t="shared" si="7"/>
        <v>726263.06000955903</v>
      </c>
    </row>
    <row r="28" spans="1:15" s="190" customFormat="1">
      <c r="A28"/>
      <c r="B28"/>
      <c r="C28"/>
      <c r="D28"/>
      <c r="E28"/>
      <c r="F28"/>
      <c r="H28" s="648" t="s">
        <v>1057</v>
      </c>
      <c r="I28" s="646">
        <f t="shared" ref="I28:O28" si="8">+$K$13*$I$19</f>
        <v>162964.20652561286</v>
      </c>
      <c r="J28" s="646">
        <f t="shared" si="8"/>
        <v>162964.20652561286</v>
      </c>
      <c r="K28" s="646">
        <f t="shared" si="8"/>
        <v>162964.20652561286</v>
      </c>
      <c r="L28" s="646">
        <f t="shared" si="8"/>
        <v>162964.20652561286</v>
      </c>
      <c r="M28" s="646">
        <f t="shared" si="8"/>
        <v>162964.20652561286</v>
      </c>
      <c r="N28" s="646">
        <f t="shared" si="8"/>
        <v>162964.20652561286</v>
      </c>
      <c r="O28" s="646">
        <f t="shared" si="8"/>
        <v>162964.20652561286</v>
      </c>
    </row>
    <row r="29" spans="1:15" s="190" customFormat="1" ht="15.75" thickBot="1">
      <c r="A29" s="199" t="s">
        <v>440</v>
      </c>
      <c r="B29" s="199" t="s">
        <v>94</v>
      </c>
      <c r="C29" s="199" t="s">
        <v>441</v>
      </c>
      <c r="D29" s="199" t="s">
        <v>1062</v>
      </c>
      <c r="E29" s="199" t="s">
        <v>1063</v>
      </c>
      <c r="F29" s="200" t="s">
        <v>523</v>
      </c>
      <c r="H29" s="649" t="s">
        <v>1058</v>
      </c>
      <c r="I29" s="650">
        <f t="shared" ref="I29:O29" si="9">+$K$14*I19</f>
        <v>60357.658144413777</v>
      </c>
      <c r="J29" s="650">
        <f t="shared" si="9"/>
        <v>60106.011206251191</v>
      </c>
      <c r="K29" s="650">
        <f t="shared" si="9"/>
        <v>59924.777401819309</v>
      </c>
      <c r="L29" s="650">
        <f t="shared" si="9"/>
        <v>59886.770312589673</v>
      </c>
      <c r="M29" s="650">
        <f t="shared" si="9"/>
        <v>59965.985088036723</v>
      </c>
      <c r="N29" s="650">
        <f t="shared" si="9"/>
        <v>60124.014564307334</v>
      </c>
      <c r="O29" s="650">
        <f t="shared" si="9"/>
        <v>60331.253219264756</v>
      </c>
    </row>
    <row r="30" spans="1:15" s="187" customFormat="1" ht="15" customHeight="1">
      <c r="A30" s="796" t="s">
        <v>538</v>
      </c>
      <c r="B30" s="796"/>
      <c r="C30" s="796"/>
      <c r="D30" s="797"/>
      <c r="E30" s="797"/>
      <c r="F30" s="797"/>
      <c r="H30" s="651" t="s">
        <v>1046</v>
      </c>
      <c r="I30" s="652">
        <f t="shared" ref="I30:O32" si="10">+I21+I24+I27</f>
        <v>3629772.837034028</v>
      </c>
      <c r="J30" s="652">
        <f t="shared" si="10"/>
        <v>3614639.3602102613</v>
      </c>
      <c r="K30" s="652">
        <f t="shared" si="10"/>
        <v>3603740.3697473584</v>
      </c>
      <c r="L30" s="652">
        <f t="shared" si="10"/>
        <v>3601454.7094957558</v>
      </c>
      <c r="M30" s="652">
        <f t="shared" si="10"/>
        <v>3606218.506651727</v>
      </c>
      <c r="N30" s="652">
        <f t="shared" si="10"/>
        <v>3615722.041382073</v>
      </c>
      <c r="O30" s="652">
        <f t="shared" si="10"/>
        <v>3628184.9046487049</v>
      </c>
    </row>
    <row r="31" spans="1:15" s="187" customFormat="1" ht="16.5" customHeight="1">
      <c r="A31" s="253" t="s">
        <v>604</v>
      </c>
      <c r="B31" s="253" t="s">
        <v>442</v>
      </c>
      <c r="C31" s="253">
        <v>3</v>
      </c>
      <c r="D31" s="676">
        <v>38</v>
      </c>
      <c r="E31" s="507">
        <f>+D31*'Repago Cliente'!$B$2</f>
        <v>34314</v>
      </c>
      <c r="F31" s="677">
        <f>C31*E31</f>
        <v>102942</v>
      </c>
      <c r="H31" s="645"/>
      <c r="I31" s="646">
        <f t="shared" si="10"/>
        <v>1015942.8438488529</v>
      </c>
      <c r="J31" s="646">
        <f t="shared" si="10"/>
        <v>1012386.5517560267</v>
      </c>
      <c r="K31" s="646">
        <f t="shared" si="10"/>
        <v>1009825.342983292</v>
      </c>
      <c r="L31" s="646">
        <f t="shared" si="10"/>
        <v>1009288.2241457426</v>
      </c>
      <c r="M31" s="646">
        <f t="shared" si="10"/>
        <v>1010407.6928808454</v>
      </c>
      <c r="N31" s="646">
        <f t="shared" si="10"/>
        <v>1012640.97646855</v>
      </c>
      <c r="O31" s="646">
        <f t="shared" si="10"/>
        <v>1015569.6876038188</v>
      </c>
    </row>
    <row r="32" spans="1:15" s="187" customFormat="1" ht="18" customHeight="1" thickBot="1">
      <c r="A32" s="253" t="s">
        <v>532</v>
      </c>
      <c r="B32" s="253" t="s">
        <v>442</v>
      </c>
      <c r="C32" s="253">
        <v>3</v>
      </c>
      <c r="D32" s="676">
        <v>23.98</v>
      </c>
      <c r="E32" s="507">
        <f>+D32*'Repago Cliente'!$B$2</f>
        <v>21653.94</v>
      </c>
      <c r="F32" s="677">
        <f t="shared" ref="F32:F49" si="11">C32*E32</f>
        <v>64961.819999999992</v>
      </c>
      <c r="H32" s="649"/>
      <c r="I32" s="650">
        <f t="shared" si="10"/>
        <v>642043.1506589182</v>
      </c>
      <c r="J32" s="650">
        <f t="shared" si="10"/>
        <v>639366.30404162582</v>
      </c>
      <c r="K32" s="650">
        <f t="shared" si="10"/>
        <v>637438.46379101602</v>
      </c>
      <c r="L32" s="650">
        <f t="shared" si="10"/>
        <v>637034.17058172706</v>
      </c>
      <c r="M32" s="650">
        <f t="shared" si="10"/>
        <v>637876.80274424527</v>
      </c>
      <c r="N32" s="650">
        <f t="shared" si="10"/>
        <v>639557.81135128881</v>
      </c>
      <c r="O32" s="650">
        <f t="shared" si="10"/>
        <v>641762.27327141236</v>
      </c>
    </row>
    <row r="33" spans="1:15" s="187" customFormat="1">
      <c r="A33" s="253" t="s">
        <v>605</v>
      </c>
      <c r="B33" s="253" t="s">
        <v>442</v>
      </c>
      <c r="C33" s="253">
        <v>2</v>
      </c>
      <c r="D33" s="676">
        <v>18.899999999999999</v>
      </c>
      <c r="E33" s="507">
        <f>+D33*'Repago Cliente'!$B$2</f>
        <v>17066.699999999997</v>
      </c>
      <c r="F33" s="677">
        <f t="shared" si="11"/>
        <v>34133.399999999994</v>
      </c>
      <c r="H33" s="651" t="s">
        <v>1060</v>
      </c>
      <c r="I33" s="800">
        <f>+I30*'Repago Cliente'!$B$2</f>
        <v>3277684871.8417273</v>
      </c>
      <c r="J33" s="800">
        <f>+J30*'Repago Cliente'!$B$2</f>
        <v>3264019342.269866</v>
      </c>
      <c r="K33" s="800">
        <f>+K30*'Repago Cliente'!$B$2</f>
        <v>3254177553.8818645</v>
      </c>
      <c r="L33" s="800">
        <f>+L30*'Repago Cliente'!$B$2</f>
        <v>3252113602.6746674</v>
      </c>
      <c r="M33" s="800">
        <f>+M30*'Repago Cliente'!$B$2</f>
        <v>3256415311.5065093</v>
      </c>
      <c r="N33" s="800">
        <f>+N30*'Repago Cliente'!$B$2</f>
        <v>3264997003.368012</v>
      </c>
      <c r="O33" s="800">
        <f>+O30*'Repago Cliente'!$B$2</f>
        <v>3276250968.8977804</v>
      </c>
    </row>
    <row r="34" spans="1:15" s="187" customFormat="1">
      <c r="A34" s="253" t="s">
        <v>533</v>
      </c>
      <c r="B34" s="253" t="s">
        <v>442</v>
      </c>
      <c r="C34" s="253">
        <v>2</v>
      </c>
      <c r="D34" s="676">
        <v>18.62</v>
      </c>
      <c r="E34" s="507">
        <f>+D34*'Repago Cliente'!$B$2</f>
        <v>16813.86</v>
      </c>
      <c r="F34" s="677">
        <f t="shared" si="11"/>
        <v>33627.72</v>
      </c>
      <c r="H34" s="655"/>
      <c r="I34" s="801">
        <f>+I31*'Repago Cliente'!$B$2</f>
        <v>917396387.99551415</v>
      </c>
      <c r="J34" s="801">
        <f>+J31*'Repago Cliente'!$B$2</f>
        <v>914185056.23569214</v>
      </c>
      <c r="K34" s="801">
        <f>+K31*'Repago Cliente'!$B$2</f>
        <v>911872284.71391261</v>
      </c>
      <c r="L34" s="801">
        <f>+L31*'Repago Cliente'!$B$2</f>
        <v>911387266.40360558</v>
      </c>
      <c r="M34" s="801">
        <f>+M31*'Repago Cliente'!$B$2</f>
        <v>912398146.67140341</v>
      </c>
      <c r="N34" s="801">
        <f>+N31*'Repago Cliente'!$B$2</f>
        <v>914414801.75110066</v>
      </c>
      <c r="O34" s="801">
        <f>+O31*'Repago Cliente'!$B$2</f>
        <v>917059427.90624845</v>
      </c>
    </row>
    <row r="35" spans="1:15" s="187" customFormat="1" ht="16.5" customHeight="1" thickBot="1">
      <c r="A35" s="253" t="s">
        <v>606</v>
      </c>
      <c r="B35" s="253" t="s">
        <v>442</v>
      </c>
      <c r="C35" s="253">
        <v>2</v>
      </c>
      <c r="D35" s="676">
        <v>39.799999999999997</v>
      </c>
      <c r="E35" s="507">
        <f>+D35*'Repago Cliente'!$B$2</f>
        <v>35939.399999999994</v>
      </c>
      <c r="F35" s="677">
        <f t="shared" si="11"/>
        <v>71878.799999999988</v>
      </c>
      <c r="H35" s="656"/>
      <c r="I35" s="802">
        <f>+I32*'Repago Cliente'!$B$2</f>
        <v>579764965.04500318</v>
      </c>
      <c r="J35" s="802">
        <f>+J32*'Repago Cliente'!$B$2</f>
        <v>577347772.54958808</v>
      </c>
      <c r="K35" s="802">
        <f>+K32*'Repago Cliente'!$B$2</f>
        <v>575606932.80328751</v>
      </c>
      <c r="L35" s="802">
        <f>+L32*'Repago Cliente'!$B$2</f>
        <v>575241856.03529954</v>
      </c>
      <c r="M35" s="802">
        <f>+M32*'Repago Cliente'!$B$2</f>
        <v>576002752.87805343</v>
      </c>
      <c r="N35" s="802">
        <f>+N32*'Repago Cliente'!$B$2</f>
        <v>577520703.65021384</v>
      </c>
      <c r="O35" s="802">
        <f>+O32*'Repago Cliente'!$B$2</f>
        <v>579511332.76408541</v>
      </c>
    </row>
    <row r="36" spans="1:15" s="187" customFormat="1">
      <c r="A36" s="253" t="s">
        <v>546</v>
      </c>
      <c r="B36" s="253" t="s">
        <v>442</v>
      </c>
      <c r="C36" s="253">
        <v>20</v>
      </c>
      <c r="D36" s="676">
        <v>3</v>
      </c>
      <c r="E36" s="507">
        <f>+D36*'Repago Cliente'!$B$2</f>
        <v>2709</v>
      </c>
      <c r="F36" s="677">
        <f t="shared" si="11"/>
        <v>54180</v>
      </c>
    </row>
    <row r="37" spans="1:15" s="287" customFormat="1">
      <c r="A37" s="253" t="s">
        <v>534</v>
      </c>
      <c r="B37" s="253" t="s">
        <v>442</v>
      </c>
      <c r="C37" s="253">
        <v>2</v>
      </c>
      <c r="D37" s="676">
        <v>46.98</v>
      </c>
      <c r="E37" s="507">
        <f>+D37*'Repago Cliente'!$B$2</f>
        <v>42422.939999999995</v>
      </c>
      <c r="F37" s="677">
        <f t="shared" si="11"/>
        <v>84845.87999999999</v>
      </c>
      <c r="G37"/>
    </row>
    <row r="38" spans="1:15" s="187" customFormat="1">
      <c r="A38" s="253" t="s">
        <v>547</v>
      </c>
      <c r="B38" s="253" t="s">
        <v>442</v>
      </c>
      <c r="C38" s="253">
        <v>20</v>
      </c>
      <c r="D38" s="676">
        <v>1.2</v>
      </c>
      <c r="E38" s="507">
        <f>+D38*'Repago Cliente'!$B$2</f>
        <v>1083.5999999999999</v>
      </c>
      <c r="F38" s="677">
        <f t="shared" si="11"/>
        <v>21672</v>
      </c>
      <c r="H38" s="188"/>
      <c r="I38" s="188"/>
      <c r="J38" s="188"/>
    </row>
    <row r="39" spans="1:15" s="190" customFormat="1">
      <c r="A39" s="253" t="s">
        <v>535</v>
      </c>
      <c r="B39" s="253" t="s">
        <v>442</v>
      </c>
      <c r="C39" s="253">
        <v>2</v>
      </c>
      <c r="D39" s="676">
        <v>7.52</v>
      </c>
      <c r="E39" s="507">
        <f>+D39*'Repago Cliente'!$B$2</f>
        <v>6790.5599999999995</v>
      </c>
      <c r="F39" s="677">
        <f t="shared" si="11"/>
        <v>13581.119999999999</v>
      </c>
      <c r="H39" s="185"/>
      <c r="I39" s="185"/>
      <c r="J39" s="185"/>
    </row>
    <row r="40" spans="1:15" s="190" customFormat="1">
      <c r="A40" s="253" t="s">
        <v>537</v>
      </c>
      <c r="B40" s="253" t="s">
        <v>442</v>
      </c>
      <c r="C40" s="253">
        <v>4</v>
      </c>
      <c r="D40" s="676">
        <v>6.2399999999999993</v>
      </c>
      <c r="E40" s="507">
        <f>+D40*'Repago Cliente'!$B$2</f>
        <v>5634.7199999999993</v>
      </c>
      <c r="F40" s="677">
        <f t="shared" si="11"/>
        <v>22538.879999999997</v>
      </c>
      <c r="H40" s="188"/>
      <c r="I40" s="184"/>
      <c r="J40" s="184"/>
    </row>
    <row r="41" spans="1:15" s="190" customFormat="1">
      <c r="A41" s="253" t="s">
        <v>536</v>
      </c>
      <c r="B41" s="253" t="s">
        <v>442</v>
      </c>
      <c r="C41" s="253">
        <v>2</v>
      </c>
      <c r="D41" s="676">
        <v>20.9</v>
      </c>
      <c r="E41" s="507">
        <f>+D41*'Repago Cliente'!$B$2</f>
        <v>18872.699999999997</v>
      </c>
      <c r="F41" s="677">
        <f t="shared" si="11"/>
        <v>37745.399999999994</v>
      </c>
      <c r="H41" s="188"/>
      <c r="I41" s="184"/>
      <c r="J41" s="184"/>
    </row>
    <row r="42" spans="1:15" s="287" customFormat="1">
      <c r="A42" s="253" t="s">
        <v>929</v>
      </c>
      <c r="B42" s="253" t="s">
        <v>442</v>
      </c>
      <c r="C42" s="253">
        <v>1</v>
      </c>
      <c r="D42" s="676">
        <v>500</v>
      </c>
      <c r="E42" s="507">
        <f>+D42*'Repago Cliente'!$B$2</f>
        <v>451500</v>
      </c>
      <c r="F42" s="677">
        <f t="shared" si="11"/>
        <v>451500</v>
      </c>
      <c r="H42" s="186"/>
      <c r="I42" s="186"/>
      <c r="J42" s="186"/>
    </row>
    <row r="43" spans="1:15" s="287" customFormat="1">
      <c r="A43" s="253" t="s">
        <v>608</v>
      </c>
      <c r="B43" s="253" t="s">
        <v>442</v>
      </c>
      <c r="C43" s="253">
        <v>4</v>
      </c>
      <c r="D43" s="676">
        <v>3.0799999999999996</v>
      </c>
      <c r="E43" s="507">
        <f>+D43*'Repago Cliente'!$B$2</f>
        <v>2781.24</v>
      </c>
      <c r="F43" s="677">
        <f t="shared" si="11"/>
        <v>11124.96</v>
      </c>
      <c r="H43" s="189"/>
      <c r="I43" s="189"/>
      <c r="J43" s="189"/>
    </row>
    <row r="44" spans="1:15" s="287" customFormat="1">
      <c r="A44" s="253" t="s">
        <v>548</v>
      </c>
      <c r="B44" s="253" t="s">
        <v>442</v>
      </c>
      <c r="C44" s="253">
        <v>1</v>
      </c>
      <c r="D44" s="676">
        <v>514.12</v>
      </c>
      <c r="E44" s="507">
        <f>+D44*'Repago Cliente'!$B$2</f>
        <v>464250.36</v>
      </c>
      <c r="F44" s="677">
        <f t="shared" si="11"/>
        <v>464250.36</v>
      </c>
      <c r="H44" s="189"/>
      <c r="I44" s="189"/>
      <c r="J44" s="189"/>
    </row>
    <row r="45" spans="1:15" s="287" customFormat="1">
      <c r="A45" s="253" t="s">
        <v>601</v>
      </c>
      <c r="B45" s="253" t="s">
        <v>442</v>
      </c>
      <c r="C45" s="253">
        <v>2</v>
      </c>
      <c r="D45" s="676">
        <v>41.559999999999995</v>
      </c>
      <c r="E45" s="507">
        <f>+D45*'Repago Cliente'!$B$2</f>
        <v>37528.679999999993</v>
      </c>
      <c r="F45" s="677">
        <f t="shared" si="11"/>
        <v>75057.359999999986</v>
      </c>
      <c r="H45" s="186"/>
      <c r="I45" s="186"/>
      <c r="J45" s="186"/>
    </row>
    <row r="46" spans="1:15" s="287" customFormat="1">
      <c r="A46" s="253" t="s">
        <v>607</v>
      </c>
      <c r="B46" s="253" t="s">
        <v>442</v>
      </c>
      <c r="C46" s="253">
        <v>4</v>
      </c>
      <c r="D46" s="676">
        <v>3.5799999999999996</v>
      </c>
      <c r="E46" s="507">
        <f>+D46*'Repago Cliente'!$B$2</f>
        <v>3232.74</v>
      </c>
      <c r="F46" s="677">
        <f t="shared" si="11"/>
        <v>12930.96</v>
      </c>
      <c r="H46" s="186"/>
      <c r="I46" s="186"/>
      <c r="J46" s="186"/>
    </row>
    <row r="47" spans="1:15" s="287" customFormat="1">
      <c r="A47" s="253" t="s">
        <v>602</v>
      </c>
      <c r="B47" s="253" t="s">
        <v>442</v>
      </c>
      <c r="C47" s="253">
        <v>3</v>
      </c>
      <c r="D47" s="676">
        <v>49.98</v>
      </c>
      <c r="E47" s="507">
        <f>+D47*'Repago Cliente'!$B$2</f>
        <v>45131.939999999995</v>
      </c>
      <c r="F47" s="677">
        <f t="shared" si="11"/>
        <v>135395.81999999998</v>
      </c>
      <c r="H47" s="186"/>
      <c r="I47" s="186"/>
      <c r="J47" s="186"/>
    </row>
    <row r="48" spans="1:15" s="287" customFormat="1">
      <c r="A48" s="253" t="s">
        <v>603</v>
      </c>
      <c r="B48" s="253" t="s">
        <v>442</v>
      </c>
      <c r="C48" s="253">
        <v>3</v>
      </c>
      <c r="D48" s="676">
        <v>73.759999999999991</v>
      </c>
      <c r="E48" s="507">
        <f>+D48*'Repago Cliente'!$B$2</f>
        <v>66605.279999999999</v>
      </c>
      <c r="F48" s="677">
        <f t="shared" si="11"/>
        <v>199815.84</v>
      </c>
      <c r="H48" s="186"/>
      <c r="I48" s="186"/>
      <c r="J48" s="186"/>
    </row>
    <row r="49" spans="1:10" s="287" customFormat="1" ht="15" customHeight="1">
      <c r="A49" s="253" t="s">
        <v>610</v>
      </c>
      <c r="B49" s="253" t="s">
        <v>442</v>
      </c>
      <c r="C49" s="253">
        <v>2</v>
      </c>
      <c r="D49" s="676">
        <v>151</v>
      </c>
      <c r="E49" s="507">
        <f>+D49*'Repago Cliente'!$B$2</f>
        <v>136353</v>
      </c>
      <c r="F49" s="677">
        <f t="shared" si="11"/>
        <v>272706</v>
      </c>
      <c r="H49" s="186"/>
      <c r="I49" s="186"/>
      <c r="J49" s="186"/>
    </row>
    <row r="50" spans="1:10" s="190" customFormat="1">
      <c r="A50" s="746" t="s">
        <v>685</v>
      </c>
      <c r="B50" s="746"/>
      <c r="C50" s="746"/>
      <c r="D50" s="746"/>
      <c r="E50" s="747"/>
      <c r="F50" s="678">
        <f>SUM(F31:F49)</f>
        <v>2164888.3199999998</v>
      </c>
      <c r="I50" s="184"/>
      <c r="J50" s="184"/>
    </row>
    <row r="51" spans="1:10" s="190" customFormat="1">
      <c r="A51" s="1060" t="s">
        <v>687</v>
      </c>
      <c r="B51" s="1060"/>
      <c r="C51" s="1060"/>
      <c r="D51" s="1060"/>
      <c r="E51" s="1061"/>
      <c r="F51" s="679">
        <f>F50*MO!C20</f>
        <v>20596384.017395217</v>
      </c>
      <c r="I51" s="184"/>
      <c r="J51" s="184"/>
    </row>
    <row r="52" spans="1:10" s="190" customFormat="1">
      <c r="A52" s="833" t="s">
        <v>539</v>
      </c>
      <c r="B52" s="834"/>
      <c r="C52" s="834"/>
      <c r="D52" s="834"/>
      <c r="E52" s="834"/>
      <c r="F52" s="835"/>
      <c r="I52" s="184"/>
      <c r="J52" s="184"/>
    </row>
    <row r="53" spans="1:10" s="190" customFormat="1">
      <c r="A53" s="253" t="s">
        <v>540</v>
      </c>
      <c r="B53" s="253" t="s">
        <v>442</v>
      </c>
      <c r="C53" s="259">
        <f>MO!$C$21</f>
        <v>35</v>
      </c>
      <c r="D53" s="676">
        <v>3.0799999999999996</v>
      </c>
      <c r="E53" s="507">
        <f>+D53*'Repago Cliente'!$B$2</f>
        <v>2781.24</v>
      </c>
      <c r="F53" s="677">
        <f t="shared" ref="F53:F58" si="12">C53*E53</f>
        <v>97343.4</v>
      </c>
      <c r="J53" s="184"/>
    </row>
    <row r="54" spans="1:10" s="190" customFormat="1">
      <c r="A54" s="253" t="s">
        <v>541</v>
      </c>
      <c r="B54" s="253" t="s">
        <v>442</v>
      </c>
      <c r="C54" s="259">
        <f>MO!$C$21</f>
        <v>35</v>
      </c>
      <c r="D54" s="676">
        <v>33</v>
      </c>
      <c r="E54" s="507">
        <f>+D54*'Repago Cliente'!$B$2</f>
        <v>29799</v>
      </c>
      <c r="F54" s="677">
        <f t="shared" si="12"/>
        <v>1042965</v>
      </c>
      <c r="J54" s="184"/>
    </row>
    <row r="55" spans="1:10" s="190" customFormat="1">
      <c r="A55" s="253" t="s">
        <v>609</v>
      </c>
      <c r="B55" s="253" t="s">
        <v>545</v>
      </c>
      <c r="C55" s="259">
        <f>MO!$C$21</f>
        <v>35</v>
      </c>
      <c r="D55" s="676">
        <v>48</v>
      </c>
      <c r="E55" s="507">
        <f>+D55*'Repago Cliente'!$B$2</f>
        <v>43344</v>
      </c>
      <c r="F55" s="677">
        <f t="shared" si="12"/>
        <v>1517040</v>
      </c>
      <c r="J55" s="184"/>
    </row>
    <row r="56" spans="1:10" s="190" customFormat="1">
      <c r="A56" s="253" t="s">
        <v>542</v>
      </c>
      <c r="B56" s="252" t="s">
        <v>545</v>
      </c>
      <c r="C56" s="259">
        <f>MO!$C$21</f>
        <v>35</v>
      </c>
      <c r="D56" s="676">
        <v>5.6</v>
      </c>
      <c r="E56" s="507">
        <f>+D56*'Repago Cliente'!$B$2</f>
        <v>5056.7999999999993</v>
      </c>
      <c r="F56" s="677">
        <f t="shared" si="12"/>
        <v>176987.99999999997</v>
      </c>
      <c r="J56" s="184"/>
    </row>
    <row r="57" spans="1:10" s="190" customFormat="1">
      <c r="A57" s="253" t="s">
        <v>543</v>
      </c>
      <c r="B57" s="253" t="s">
        <v>442</v>
      </c>
      <c r="C57" s="259">
        <f>MO!$C$21</f>
        <v>35</v>
      </c>
      <c r="D57" s="676">
        <v>1.4</v>
      </c>
      <c r="E57" s="507">
        <f>+D57*'Repago Cliente'!$B$2</f>
        <v>1264.1999999999998</v>
      </c>
      <c r="F57" s="677">
        <f t="shared" si="12"/>
        <v>44246.999999999993</v>
      </c>
      <c r="J57" s="184"/>
    </row>
    <row r="58" spans="1:10" s="190" customFormat="1">
      <c r="A58" s="253" t="s">
        <v>544</v>
      </c>
      <c r="B58" s="253" t="s">
        <v>442</v>
      </c>
      <c r="C58" s="259">
        <f>MO!$C$21</f>
        <v>35</v>
      </c>
      <c r="D58" s="676">
        <v>16.5</v>
      </c>
      <c r="E58" s="507">
        <f>+D58*'Repago Cliente'!$B$2</f>
        <v>14899.5</v>
      </c>
      <c r="F58" s="677">
        <f t="shared" si="12"/>
        <v>521482.5</v>
      </c>
      <c r="J58" s="184"/>
    </row>
    <row r="59" spans="1:10" s="288" customFormat="1">
      <c r="A59" s="1057" t="s">
        <v>686</v>
      </c>
      <c r="B59" s="1058"/>
      <c r="C59" s="1058"/>
      <c r="D59" s="1058"/>
      <c r="E59" s="1059"/>
      <c r="F59" s="679">
        <f>SUM(F53:F58)</f>
        <v>3400065.9</v>
      </c>
      <c r="H59" s="190"/>
      <c r="J59" s="184"/>
    </row>
    <row r="60" spans="1:10" s="288" customFormat="1">
      <c r="A60"/>
      <c r="H60" s="486">
        <f>130*1.2</f>
        <v>156</v>
      </c>
      <c r="J60" s="184"/>
    </row>
    <row r="61" spans="1:10">
      <c r="B61" s="78"/>
      <c r="C61" s="78"/>
      <c r="D61" s="78"/>
      <c r="E61" s="78"/>
      <c r="F61" s="78"/>
      <c r="G61" s="78"/>
    </row>
    <row r="62" spans="1:10" s="78" customFormat="1">
      <c r="A62" s="996" t="s">
        <v>1276</v>
      </c>
      <c r="B62" s="997"/>
      <c r="C62" s="997"/>
      <c r="D62" s="997"/>
      <c r="E62" s="998"/>
    </row>
    <row r="63" spans="1:10" s="78" customFormat="1">
      <c r="A63" s="744"/>
      <c r="B63" s="748" t="s">
        <v>1125</v>
      </c>
      <c r="C63" s="748" t="s">
        <v>1126</v>
      </c>
      <c r="D63" s="748" t="s">
        <v>1127</v>
      </c>
      <c r="E63" s="748" t="s">
        <v>1128</v>
      </c>
      <c r="F63" s="78" t="s">
        <v>1151</v>
      </c>
    </row>
    <row r="64" spans="1:10" s="78" customFormat="1">
      <c r="A64" s="744" t="s">
        <v>1152</v>
      </c>
      <c r="B64" s="744">
        <v>1</v>
      </c>
      <c r="C64" s="685">
        <v>73.425000000000011</v>
      </c>
      <c r="D64" s="744">
        <v>0.18</v>
      </c>
      <c r="E64" s="685">
        <v>89.542682926829272</v>
      </c>
    </row>
    <row r="65" spans="1:9" s="78" customFormat="1">
      <c r="A65" s="744" t="s">
        <v>1153</v>
      </c>
      <c r="B65" s="744">
        <v>1</v>
      </c>
      <c r="C65" s="685">
        <v>20.655000000000001</v>
      </c>
      <c r="D65" s="744">
        <v>0.18</v>
      </c>
      <c r="E65" s="685">
        <v>25.189024390243901</v>
      </c>
    </row>
    <row r="66" spans="1:9" s="78" customFormat="1">
      <c r="A66" s="744" t="s">
        <v>1154</v>
      </c>
      <c r="B66" s="744">
        <v>1</v>
      </c>
      <c r="C66" s="685">
        <v>36</v>
      </c>
      <c r="D66" s="744">
        <v>0.18</v>
      </c>
      <c r="E66" s="685">
        <v>43.90243902439024</v>
      </c>
    </row>
    <row r="67" spans="1:9" s="78" customFormat="1">
      <c r="A67" s="744" t="s">
        <v>1133</v>
      </c>
      <c r="B67" s="744">
        <v>2</v>
      </c>
      <c r="C67" s="685">
        <v>19.89</v>
      </c>
      <c r="D67" s="744">
        <v>0.18</v>
      </c>
      <c r="E67" s="685">
        <v>48.512195121951216</v>
      </c>
      <c r="F67" s="78" t="s">
        <v>1134</v>
      </c>
    </row>
    <row r="68" spans="1:9" s="78" customFormat="1">
      <c r="A68" s="744" t="s">
        <v>1135</v>
      </c>
      <c r="B68" s="744">
        <v>1</v>
      </c>
      <c r="C68" s="685">
        <v>85.800000000000011</v>
      </c>
      <c r="D68" s="744">
        <v>0.18</v>
      </c>
      <c r="E68" s="685">
        <v>104.63414634146342</v>
      </c>
      <c r="F68" s="78" t="s">
        <v>1155</v>
      </c>
    </row>
    <row r="69" spans="1:9" s="78" customFormat="1">
      <c r="A69" s="744" t="s">
        <v>1156</v>
      </c>
      <c r="B69" s="744">
        <v>1</v>
      </c>
      <c r="C69" s="685">
        <v>8.3849999999999998</v>
      </c>
      <c r="D69" s="744">
        <v>0.18</v>
      </c>
      <c r="E69" s="685">
        <v>10.22560975609756</v>
      </c>
      <c r="F69" s="78" t="s">
        <v>1138</v>
      </c>
    </row>
    <row r="70" spans="1:9">
      <c r="A70" s="744" t="s">
        <v>1139</v>
      </c>
      <c r="B70" s="744">
        <v>1</v>
      </c>
      <c r="C70" s="685">
        <v>2.2000000000000002</v>
      </c>
      <c r="D70" s="744">
        <v>0.18</v>
      </c>
      <c r="E70" s="685">
        <v>2.6829268292682928</v>
      </c>
      <c r="F70" s="78"/>
      <c r="G70" s="78"/>
      <c r="H70" s="286"/>
      <c r="I70" s="286"/>
    </row>
    <row r="71" spans="1:9" s="78" customFormat="1">
      <c r="A71" s="744" t="s">
        <v>1140</v>
      </c>
      <c r="B71" s="744">
        <v>1</v>
      </c>
      <c r="C71" s="685">
        <v>2.2000000000000002</v>
      </c>
      <c r="D71" s="744">
        <v>0.18</v>
      </c>
      <c r="E71" s="685">
        <v>2.6829268292682928</v>
      </c>
      <c r="H71" s="254"/>
      <c r="I71" s="254"/>
    </row>
    <row r="72" spans="1:9" s="78" customFormat="1">
      <c r="A72" s="744" t="s">
        <v>1157</v>
      </c>
      <c r="B72" s="744">
        <v>1</v>
      </c>
      <c r="C72" s="685">
        <v>1.9</v>
      </c>
      <c r="D72" s="744">
        <v>0.18</v>
      </c>
      <c r="E72" s="685">
        <v>2.3170731707317072</v>
      </c>
      <c r="H72" s="254"/>
      <c r="I72" s="254"/>
    </row>
    <row r="73" spans="1:9">
      <c r="A73" s="744" t="s">
        <v>1158</v>
      </c>
      <c r="B73" s="744">
        <v>1</v>
      </c>
      <c r="C73" s="685">
        <v>1.9</v>
      </c>
      <c r="D73" s="744">
        <v>0.18</v>
      </c>
      <c r="E73" s="685">
        <v>2.3170731707317072</v>
      </c>
      <c r="F73" s="78"/>
      <c r="G73" s="78"/>
    </row>
    <row r="74" spans="1:9">
      <c r="A74" s="744" t="s">
        <v>1159</v>
      </c>
      <c r="B74" s="744">
        <v>1</v>
      </c>
      <c r="C74" s="685">
        <v>1.9</v>
      </c>
      <c r="D74" s="744">
        <v>0.18</v>
      </c>
      <c r="E74" s="685">
        <v>2.3170731707317072</v>
      </c>
      <c r="F74" s="78"/>
      <c r="G74" s="78"/>
    </row>
    <row r="75" spans="1:9">
      <c r="A75" s="744" t="s">
        <v>1160</v>
      </c>
      <c r="B75" s="744">
        <v>2</v>
      </c>
      <c r="C75" s="685">
        <v>1.0499999999999998</v>
      </c>
      <c r="D75" s="744">
        <v>0.18</v>
      </c>
      <c r="E75" s="685">
        <v>2.5609756097560967</v>
      </c>
      <c r="F75" s="78"/>
      <c r="G75" s="78"/>
      <c r="I75" s="78"/>
    </row>
    <row r="76" spans="1:9" s="78" customFormat="1">
      <c r="A76" s="744" t="s">
        <v>1161</v>
      </c>
      <c r="B76" s="744">
        <v>6</v>
      </c>
      <c r="C76" s="685">
        <v>0.85499999999999998</v>
      </c>
      <c r="D76" s="744">
        <v>0.18</v>
      </c>
      <c r="E76" s="685">
        <v>6.2560975609756095</v>
      </c>
    </row>
    <row r="77" spans="1:9">
      <c r="A77" s="744" t="s">
        <v>1148</v>
      </c>
      <c r="B77" s="744">
        <v>14</v>
      </c>
      <c r="C77" s="685">
        <v>0.11099999999999999</v>
      </c>
      <c r="D77" s="744">
        <v>0.18</v>
      </c>
      <c r="E77" s="685">
        <v>1.8951219512195119</v>
      </c>
      <c r="F77" s="78"/>
      <c r="G77" s="78"/>
      <c r="I77" s="78"/>
    </row>
    <row r="78" spans="1:9">
      <c r="A78" s="744" t="s">
        <v>1162</v>
      </c>
      <c r="B78" s="744">
        <v>6</v>
      </c>
      <c r="C78" s="685">
        <v>0.16500000000000001</v>
      </c>
      <c r="D78" s="744">
        <v>0.18</v>
      </c>
      <c r="E78" s="685">
        <v>1.2073170731707317</v>
      </c>
      <c r="F78" s="78"/>
      <c r="G78" s="78"/>
      <c r="I78" s="78"/>
    </row>
    <row r="79" spans="1:9" s="78" customFormat="1">
      <c r="A79" s="744" t="s">
        <v>1269</v>
      </c>
      <c r="B79" s="744">
        <v>1</v>
      </c>
      <c r="C79" s="685">
        <v>42.181999999999995</v>
      </c>
      <c r="D79" s="744">
        <v>0.18</v>
      </c>
      <c r="E79" s="685">
        <v>51.441463414634136</v>
      </c>
    </row>
    <row r="80" spans="1:9">
      <c r="A80" s="744" t="s">
        <v>1150</v>
      </c>
      <c r="B80" s="744">
        <v>20</v>
      </c>
      <c r="C80" s="685">
        <v>2.2499999999999999E-2</v>
      </c>
      <c r="D80" s="744">
        <v>0.18</v>
      </c>
      <c r="E80" s="685">
        <v>0.54878048780487798</v>
      </c>
      <c r="F80" s="78"/>
      <c r="G80" s="78"/>
      <c r="I80" s="78"/>
    </row>
    <row r="81" spans="1:9" s="78" customFormat="1">
      <c r="A81" s="740"/>
      <c r="B81" s="740"/>
      <c r="C81" s="805"/>
      <c r="D81" s="740"/>
      <c r="E81" s="805"/>
    </row>
    <row r="82" spans="1:9">
      <c r="A82" s="740"/>
      <c r="B82" s="740"/>
      <c r="C82" s="1063" t="s">
        <v>128</v>
      </c>
      <c r="D82" s="1063"/>
      <c r="E82" s="803">
        <v>352</v>
      </c>
      <c r="F82" s="78"/>
      <c r="G82" s="78"/>
      <c r="I82" s="78"/>
    </row>
    <row r="83" spans="1:9">
      <c r="B83" s="78"/>
      <c r="C83" s="78"/>
      <c r="D83" s="78"/>
      <c r="E83" s="78"/>
      <c r="F83" s="78"/>
      <c r="G83" s="78"/>
      <c r="I83" s="78"/>
    </row>
    <row r="84" spans="1:9">
      <c r="B84" s="78"/>
      <c r="F84" s="643"/>
      <c r="G84" s="78"/>
      <c r="I84" s="78"/>
    </row>
    <row r="85" spans="1:9" s="78" customFormat="1"/>
    <row r="86" spans="1:9" s="78" customFormat="1">
      <c r="A86" s="758" t="s">
        <v>1163</v>
      </c>
      <c r="B86" s="758" t="s">
        <v>454</v>
      </c>
      <c r="C86" s="758" t="s">
        <v>1126</v>
      </c>
      <c r="D86" s="758" t="s">
        <v>1164</v>
      </c>
      <c r="E86" s="758" t="s">
        <v>1165</v>
      </c>
      <c r="F86" s="78" t="s">
        <v>94</v>
      </c>
    </row>
    <row r="87" spans="1:9" s="78" customFormat="1">
      <c r="A87" s="744" t="s">
        <v>1166</v>
      </c>
      <c r="B87" s="744">
        <v>4</v>
      </c>
      <c r="C87" s="685">
        <v>4.5</v>
      </c>
      <c r="D87" s="744">
        <v>0.18</v>
      </c>
      <c r="E87" s="685">
        <v>21.95121951219512</v>
      </c>
      <c r="F87" s="78" t="s">
        <v>1167</v>
      </c>
    </row>
    <row r="88" spans="1:9" s="78" customFormat="1">
      <c r="A88" s="744" t="s">
        <v>1168</v>
      </c>
      <c r="B88" s="744">
        <v>0</v>
      </c>
      <c r="C88" s="685">
        <v>21</v>
      </c>
      <c r="D88" s="744">
        <v>0.18</v>
      </c>
      <c r="E88" s="685">
        <v>0</v>
      </c>
      <c r="F88" s="78" t="s">
        <v>1169</v>
      </c>
    </row>
    <row r="89" spans="1:9" s="78" customFormat="1">
      <c r="A89" s="744" t="s">
        <v>1170</v>
      </c>
      <c r="B89" s="744">
        <v>10</v>
      </c>
      <c r="C89" s="685">
        <v>2.2000000000000002</v>
      </c>
      <c r="D89" s="744">
        <v>0.3</v>
      </c>
      <c r="E89" s="685">
        <v>31.428571428571431</v>
      </c>
      <c r="F89" s="78" t="s">
        <v>1171</v>
      </c>
    </row>
    <row r="90" spans="1:9" s="78" customFormat="1">
      <c r="A90" s="744" t="s">
        <v>1172</v>
      </c>
      <c r="B90" s="744">
        <v>60</v>
      </c>
      <c r="C90" s="685">
        <v>2.2000000000000002</v>
      </c>
      <c r="D90" s="744">
        <v>0.3</v>
      </c>
      <c r="E90" s="685">
        <v>188.57142857142858</v>
      </c>
      <c r="F90" s="78" t="s">
        <v>1173</v>
      </c>
    </row>
    <row r="91" spans="1:9" s="78" customFormat="1">
      <c r="A91" s="744" t="s">
        <v>1174</v>
      </c>
      <c r="B91" s="744">
        <v>0</v>
      </c>
      <c r="C91" s="685">
        <v>4.1999999999999993</v>
      </c>
      <c r="D91" s="744">
        <v>0.18</v>
      </c>
      <c r="E91" s="685">
        <v>0</v>
      </c>
      <c r="F91" s="78" t="s">
        <v>1173</v>
      </c>
    </row>
    <row r="92" spans="1:9" s="78" customFormat="1">
      <c r="A92" s="744" t="s">
        <v>1175</v>
      </c>
      <c r="B92" s="744">
        <v>0</v>
      </c>
      <c r="C92" s="685">
        <v>12.599999999999998</v>
      </c>
      <c r="D92" s="744">
        <v>0.18</v>
      </c>
      <c r="E92" s="685">
        <v>0</v>
      </c>
      <c r="F92" s="78" t="s">
        <v>1173</v>
      </c>
    </row>
    <row r="93" spans="1:9" s="78" customFormat="1">
      <c r="A93" s="744" t="s">
        <v>1176</v>
      </c>
      <c r="B93" s="744">
        <v>30</v>
      </c>
      <c r="C93" s="685">
        <v>1.7399999999999998</v>
      </c>
      <c r="D93" s="744">
        <v>0.18</v>
      </c>
      <c r="E93" s="685">
        <v>63.658536585365844</v>
      </c>
      <c r="F93" s="78" t="s">
        <v>1177</v>
      </c>
    </row>
    <row r="94" spans="1:9" s="78" customFormat="1">
      <c r="A94" s="744" t="s">
        <v>1178</v>
      </c>
      <c r="B94" s="744">
        <v>10</v>
      </c>
      <c r="C94" s="685">
        <v>0.52499999999999991</v>
      </c>
      <c r="D94" s="744">
        <v>0.18</v>
      </c>
      <c r="E94" s="685">
        <v>6.402439024390242</v>
      </c>
      <c r="F94" s="78" t="s">
        <v>94</v>
      </c>
    </row>
    <row r="95" spans="1:9">
      <c r="A95" s="744" t="s">
        <v>1179</v>
      </c>
      <c r="B95" s="744">
        <v>30</v>
      </c>
      <c r="C95" s="685">
        <v>0.48</v>
      </c>
      <c r="D95" s="744">
        <v>0.18</v>
      </c>
      <c r="E95" s="685">
        <v>17.560975609756095</v>
      </c>
      <c r="F95" s="78" t="s">
        <v>94</v>
      </c>
      <c r="G95" s="78"/>
      <c r="I95" s="78"/>
    </row>
    <row r="96" spans="1:9">
      <c r="A96" s="744" t="s">
        <v>1180</v>
      </c>
      <c r="B96" s="744">
        <v>23.076923076923077</v>
      </c>
      <c r="C96" s="685">
        <v>1.1400000000000001</v>
      </c>
      <c r="D96" s="744">
        <v>0.18</v>
      </c>
      <c r="E96" s="685">
        <v>32.082551594746718</v>
      </c>
      <c r="F96" s="78" t="s">
        <v>94</v>
      </c>
      <c r="G96" s="78"/>
      <c r="I96" s="78"/>
    </row>
    <row r="97" spans="1:9">
      <c r="A97" s="744" t="s">
        <v>1181</v>
      </c>
      <c r="B97" s="744">
        <v>3</v>
      </c>
      <c r="C97" s="685">
        <v>1.08</v>
      </c>
      <c r="D97" s="744">
        <v>0.18</v>
      </c>
      <c r="E97" s="685">
        <v>3.9512195121951219</v>
      </c>
      <c r="F97" s="78"/>
      <c r="G97" s="78"/>
      <c r="I97" s="78"/>
    </row>
    <row r="98" spans="1:9">
      <c r="A98" s="744" t="s">
        <v>1182</v>
      </c>
      <c r="B98" s="744">
        <v>2</v>
      </c>
      <c r="C98" s="685">
        <v>4.8000000000000007</v>
      </c>
      <c r="D98" s="744">
        <v>0.18</v>
      </c>
      <c r="E98" s="685">
        <v>11.707317073170733</v>
      </c>
      <c r="F98" s="78"/>
      <c r="G98" s="78"/>
      <c r="I98" s="78"/>
    </row>
    <row r="99" spans="1:9">
      <c r="A99" s="744" t="s">
        <v>1183</v>
      </c>
      <c r="B99" s="744">
        <v>40</v>
      </c>
      <c r="C99" s="685">
        <v>1.9</v>
      </c>
      <c r="D99" s="744">
        <v>0.18</v>
      </c>
      <c r="E99" s="685">
        <v>92.682926829268283</v>
      </c>
      <c r="F99" s="78" t="s">
        <v>1177</v>
      </c>
      <c r="G99" s="78"/>
      <c r="I99" s="78"/>
    </row>
    <row r="100" spans="1:9">
      <c r="A100" s="744" t="s">
        <v>1184</v>
      </c>
      <c r="B100" s="744">
        <v>0</v>
      </c>
      <c r="C100" s="685">
        <v>8.07</v>
      </c>
      <c r="D100" s="744">
        <v>0.18</v>
      </c>
      <c r="E100" s="685">
        <v>0</v>
      </c>
      <c r="F100" s="78" t="s">
        <v>1177</v>
      </c>
      <c r="G100" s="78"/>
      <c r="I100" s="78"/>
    </row>
    <row r="101" spans="1:9">
      <c r="A101" s="744" t="s">
        <v>1185</v>
      </c>
      <c r="B101" s="744">
        <v>20</v>
      </c>
      <c r="C101" s="685">
        <v>0.85499999999999998</v>
      </c>
      <c r="D101" s="744">
        <v>0.18</v>
      </c>
      <c r="E101" s="685">
        <v>20.853658536585368</v>
      </c>
      <c r="F101" s="78" t="s">
        <v>1186</v>
      </c>
      <c r="G101" s="78"/>
      <c r="I101" s="78"/>
    </row>
    <row r="102" spans="1:9">
      <c r="A102" s="744" t="s">
        <v>1187</v>
      </c>
      <c r="B102" s="744">
        <v>0</v>
      </c>
      <c r="C102" s="685">
        <v>16.77</v>
      </c>
      <c r="D102" s="744">
        <v>0.18</v>
      </c>
      <c r="E102" s="685">
        <v>0</v>
      </c>
      <c r="F102" s="78" t="s">
        <v>1177</v>
      </c>
      <c r="G102" s="78"/>
    </row>
    <row r="103" spans="1:9">
      <c r="A103" s="744" t="s">
        <v>1188</v>
      </c>
      <c r="B103" s="744">
        <v>0</v>
      </c>
      <c r="C103" s="685">
        <v>2.7</v>
      </c>
      <c r="D103" s="744">
        <v>0.18</v>
      </c>
      <c r="E103" s="685">
        <v>0</v>
      </c>
      <c r="F103" s="78" t="s">
        <v>1186</v>
      </c>
      <c r="G103" s="78"/>
    </row>
    <row r="104" spans="1:9">
      <c r="A104" s="744" t="s">
        <v>1189</v>
      </c>
      <c r="B104" s="744">
        <v>0</v>
      </c>
      <c r="C104" s="685">
        <v>6.8100000000000005</v>
      </c>
      <c r="D104" s="744">
        <v>0.18</v>
      </c>
      <c r="E104" s="685">
        <v>0</v>
      </c>
      <c r="F104" s="78" t="s">
        <v>1186</v>
      </c>
      <c r="G104" s="78"/>
    </row>
    <row r="105" spans="1:9">
      <c r="A105" s="744" t="s">
        <v>1190</v>
      </c>
      <c r="B105" s="744">
        <v>0</v>
      </c>
      <c r="C105" s="685">
        <v>32.01</v>
      </c>
      <c r="D105" s="744">
        <v>0.18</v>
      </c>
      <c r="E105" s="685">
        <v>0</v>
      </c>
      <c r="F105" s="78" t="s">
        <v>1186</v>
      </c>
      <c r="G105" s="78"/>
    </row>
    <row r="106" spans="1:9">
      <c r="A106" s="744" t="s">
        <v>1191</v>
      </c>
      <c r="B106" s="744">
        <v>0</v>
      </c>
      <c r="C106" s="685">
        <v>15.168000000000003</v>
      </c>
      <c r="D106" s="744">
        <v>0.18</v>
      </c>
      <c r="E106" s="685">
        <v>0</v>
      </c>
      <c r="F106" s="78" t="s">
        <v>1177</v>
      </c>
      <c r="G106" s="78"/>
    </row>
    <row r="107" spans="1:9">
      <c r="A107" s="744" t="s">
        <v>1192</v>
      </c>
      <c r="B107" s="744">
        <v>0</v>
      </c>
      <c r="C107" s="685">
        <v>11.25</v>
      </c>
      <c r="D107" s="744">
        <v>0.18</v>
      </c>
      <c r="E107" s="685">
        <v>0</v>
      </c>
      <c r="F107" s="78" t="s">
        <v>1186</v>
      </c>
      <c r="G107" s="78"/>
    </row>
    <row r="108" spans="1:9">
      <c r="A108" s="744" t="s">
        <v>1193</v>
      </c>
      <c r="B108" s="744">
        <v>0</v>
      </c>
      <c r="C108" s="685">
        <v>12.299999999999999</v>
      </c>
      <c r="D108" s="744">
        <v>0.18</v>
      </c>
      <c r="E108" s="685">
        <v>0</v>
      </c>
      <c r="F108" s="78" t="s">
        <v>1186</v>
      </c>
      <c r="G108" s="78"/>
    </row>
    <row r="109" spans="1:9">
      <c r="A109" s="744" t="s">
        <v>1194</v>
      </c>
      <c r="B109" s="744">
        <v>0</v>
      </c>
      <c r="C109" s="685">
        <v>11.175000000000001</v>
      </c>
      <c r="D109" s="744">
        <v>0.18</v>
      </c>
      <c r="E109" s="685">
        <v>0</v>
      </c>
      <c r="F109" s="78" t="s">
        <v>1186</v>
      </c>
      <c r="G109" s="78"/>
    </row>
    <row r="110" spans="1:9">
      <c r="A110" s="744" t="s">
        <v>1195</v>
      </c>
      <c r="B110" s="744">
        <v>0</v>
      </c>
      <c r="C110" s="685">
        <v>16.774999999999999</v>
      </c>
      <c r="D110" s="744">
        <v>0.18</v>
      </c>
      <c r="E110" s="685">
        <v>0</v>
      </c>
      <c r="F110" s="78" t="s">
        <v>1177</v>
      </c>
      <c r="G110" s="78"/>
    </row>
    <row r="111" spans="1:9">
      <c r="A111" s="744" t="s">
        <v>1196</v>
      </c>
      <c r="B111" s="744">
        <v>0</v>
      </c>
      <c r="C111" s="685">
        <v>15.93</v>
      </c>
      <c r="D111" s="744">
        <v>0.18</v>
      </c>
      <c r="E111" s="685">
        <v>0</v>
      </c>
      <c r="F111" s="78" t="s">
        <v>1186</v>
      </c>
      <c r="G111" s="78"/>
    </row>
    <row r="112" spans="1:9">
      <c r="A112" s="744" t="s">
        <v>1197</v>
      </c>
      <c r="B112" s="744">
        <v>0</v>
      </c>
      <c r="C112" s="685">
        <v>18.375</v>
      </c>
      <c r="D112" s="744">
        <v>0.18</v>
      </c>
      <c r="E112" s="685">
        <v>0</v>
      </c>
      <c r="F112" s="78" t="s">
        <v>1186</v>
      </c>
      <c r="G112" s="78"/>
    </row>
    <row r="113" spans="1:7">
      <c r="A113" s="744" t="s">
        <v>1198</v>
      </c>
      <c r="B113" s="744">
        <v>0</v>
      </c>
      <c r="C113" s="685">
        <v>13.049999999999999</v>
      </c>
      <c r="D113" s="744">
        <v>0.18</v>
      </c>
      <c r="E113" s="685">
        <v>0</v>
      </c>
      <c r="F113" s="78" t="s">
        <v>1186</v>
      </c>
      <c r="G113" s="78"/>
    </row>
    <row r="114" spans="1:7">
      <c r="A114" s="744" t="s">
        <v>1199</v>
      </c>
      <c r="B114" s="744">
        <v>0</v>
      </c>
      <c r="C114" s="685">
        <v>21.745000000000001</v>
      </c>
      <c r="D114" s="744">
        <v>0.18</v>
      </c>
      <c r="E114" s="685">
        <v>0</v>
      </c>
      <c r="F114" s="78" t="s">
        <v>1177</v>
      </c>
      <c r="G114" s="78"/>
    </row>
    <row r="115" spans="1:7">
      <c r="A115" s="744" t="s">
        <v>1200</v>
      </c>
      <c r="B115" s="744">
        <v>0</v>
      </c>
      <c r="C115" s="685">
        <v>22.365000000000002</v>
      </c>
      <c r="D115" s="744">
        <v>0.18</v>
      </c>
      <c r="E115" s="685">
        <v>0</v>
      </c>
      <c r="F115" s="78" t="s">
        <v>1186</v>
      </c>
      <c r="G115" s="78"/>
    </row>
    <row r="116" spans="1:7">
      <c r="A116" s="744" t="s">
        <v>1201</v>
      </c>
      <c r="B116" s="744">
        <v>0</v>
      </c>
      <c r="C116" s="685">
        <v>20.504999999999999</v>
      </c>
      <c r="D116" s="744">
        <v>0.18</v>
      </c>
      <c r="E116" s="685">
        <v>0</v>
      </c>
      <c r="F116" s="78" t="s">
        <v>1186</v>
      </c>
      <c r="G116" s="78"/>
    </row>
    <row r="117" spans="1:7">
      <c r="A117" s="744" t="s">
        <v>1202</v>
      </c>
      <c r="B117" s="744">
        <v>0</v>
      </c>
      <c r="C117" s="685">
        <v>13.98</v>
      </c>
      <c r="D117" s="744">
        <v>0.18</v>
      </c>
      <c r="E117" s="685">
        <v>0</v>
      </c>
      <c r="F117" s="78" t="s">
        <v>1186</v>
      </c>
      <c r="G117" s="78"/>
    </row>
    <row r="118" spans="1:7">
      <c r="A118" s="744" t="s">
        <v>1203</v>
      </c>
      <c r="B118" s="744">
        <v>0</v>
      </c>
      <c r="C118" s="685">
        <v>34.795000000000002</v>
      </c>
      <c r="D118" s="744">
        <v>0.18</v>
      </c>
      <c r="E118" s="685">
        <v>0</v>
      </c>
      <c r="F118" s="78" t="s">
        <v>1177</v>
      </c>
      <c r="G118" s="78"/>
    </row>
    <row r="119" spans="1:7">
      <c r="A119" s="744" t="s">
        <v>1204</v>
      </c>
      <c r="B119" s="744">
        <v>0</v>
      </c>
      <c r="C119" s="685">
        <v>24.224999999999998</v>
      </c>
      <c r="D119" s="744">
        <v>0.18</v>
      </c>
      <c r="E119" s="685">
        <v>0</v>
      </c>
      <c r="F119" s="78" t="s">
        <v>1186</v>
      </c>
      <c r="G119" s="78"/>
    </row>
    <row r="120" spans="1:7">
      <c r="A120" s="744" t="s">
        <v>1205</v>
      </c>
      <c r="B120" s="744">
        <v>0</v>
      </c>
      <c r="C120" s="685">
        <v>28.605</v>
      </c>
      <c r="D120" s="744">
        <v>0.18</v>
      </c>
      <c r="E120" s="685">
        <v>0</v>
      </c>
      <c r="F120" s="78" t="s">
        <v>1186</v>
      </c>
      <c r="G120" s="78"/>
    </row>
    <row r="121" spans="1:7">
      <c r="A121" s="744" t="s">
        <v>1206</v>
      </c>
      <c r="B121" s="744">
        <v>0</v>
      </c>
      <c r="C121" s="685">
        <v>15.84</v>
      </c>
      <c r="D121" s="744">
        <v>0.18</v>
      </c>
      <c r="E121" s="685">
        <v>0</v>
      </c>
      <c r="F121" s="78" t="s">
        <v>1186</v>
      </c>
      <c r="G121" s="78"/>
    </row>
    <row r="122" spans="1:7">
      <c r="A122" s="744" t="s">
        <v>1207</v>
      </c>
      <c r="B122" s="744">
        <v>0</v>
      </c>
      <c r="C122" s="685">
        <v>10.86</v>
      </c>
      <c r="D122" s="744">
        <v>0.18</v>
      </c>
      <c r="E122" s="685">
        <v>0</v>
      </c>
      <c r="F122" s="78" t="s">
        <v>1177</v>
      </c>
      <c r="G122" s="78"/>
    </row>
    <row r="123" spans="1:7">
      <c r="A123" s="744" t="s">
        <v>1208</v>
      </c>
      <c r="B123" s="744">
        <v>0</v>
      </c>
      <c r="C123" s="685">
        <v>3.3000000000000003</v>
      </c>
      <c r="D123" s="744">
        <v>0.18</v>
      </c>
      <c r="E123" s="685">
        <v>0</v>
      </c>
      <c r="F123" s="78" t="s">
        <v>1186</v>
      </c>
      <c r="G123" s="78"/>
    </row>
    <row r="124" spans="1:7">
      <c r="A124" s="758" t="s">
        <v>1209</v>
      </c>
      <c r="B124" s="758" t="s">
        <v>454</v>
      </c>
      <c r="C124" s="803" t="s">
        <v>1126</v>
      </c>
      <c r="D124" s="758" t="s">
        <v>1164</v>
      </c>
      <c r="E124" s="803" t="s">
        <v>1165</v>
      </c>
      <c r="F124" s="78" t="s">
        <v>94</v>
      </c>
      <c r="G124" s="78"/>
    </row>
    <row r="125" spans="1:7">
      <c r="A125" s="744" t="s">
        <v>1210</v>
      </c>
      <c r="B125" s="744">
        <v>10</v>
      </c>
      <c r="C125" s="685">
        <v>1.7399999999999998</v>
      </c>
      <c r="D125" s="744">
        <v>0.18</v>
      </c>
      <c r="E125" s="685">
        <v>21.219512195121947</v>
      </c>
      <c r="F125" s="78" t="s">
        <v>1211</v>
      </c>
      <c r="G125" s="78"/>
    </row>
    <row r="126" spans="1:7">
      <c r="A126" s="744" t="s">
        <v>1178</v>
      </c>
      <c r="B126" s="744">
        <v>5</v>
      </c>
      <c r="C126" s="685">
        <v>0.871</v>
      </c>
      <c r="D126" s="744">
        <v>0.18</v>
      </c>
      <c r="E126" s="685">
        <v>5.3109756097560981</v>
      </c>
      <c r="F126" s="78" t="s">
        <v>94</v>
      </c>
      <c r="G126" s="78"/>
    </row>
    <row r="127" spans="1:7">
      <c r="A127" s="744" t="s">
        <v>1181</v>
      </c>
      <c r="B127" s="744">
        <v>25</v>
      </c>
      <c r="C127" s="685">
        <v>1.08</v>
      </c>
      <c r="D127" s="744">
        <v>0.18</v>
      </c>
      <c r="E127" s="685">
        <v>32.926829268292678</v>
      </c>
      <c r="F127" s="78"/>
      <c r="G127" s="78"/>
    </row>
    <row r="128" spans="1:7">
      <c r="A128" s="744" t="s">
        <v>1212</v>
      </c>
      <c r="B128" s="744">
        <v>10</v>
      </c>
      <c r="C128" s="685">
        <v>0.48</v>
      </c>
      <c r="D128" s="744">
        <v>0.18</v>
      </c>
      <c r="E128" s="685">
        <v>5.8536585365853648</v>
      </c>
      <c r="F128" s="78" t="s">
        <v>94</v>
      </c>
      <c r="G128" s="78"/>
    </row>
    <row r="129" spans="1:7">
      <c r="A129" s="744" t="s">
        <v>1213</v>
      </c>
      <c r="B129" s="744">
        <v>2.5</v>
      </c>
      <c r="C129" s="685">
        <v>1.1400000000000001</v>
      </c>
      <c r="D129" s="744">
        <v>0.18</v>
      </c>
      <c r="E129" s="685">
        <v>3.4756097560975614</v>
      </c>
      <c r="F129" s="78" t="s">
        <v>94</v>
      </c>
      <c r="G129" s="78"/>
    </row>
    <row r="130" spans="1:7">
      <c r="A130" s="744" t="s">
        <v>1214</v>
      </c>
      <c r="B130" s="744">
        <v>10</v>
      </c>
      <c r="C130" s="685">
        <v>9.0449999999999999</v>
      </c>
      <c r="D130" s="744">
        <v>0.18</v>
      </c>
      <c r="E130" s="685">
        <v>110.30487804878048</v>
      </c>
      <c r="F130" s="78" t="s">
        <v>1215</v>
      </c>
      <c r="G130" s="78"/>
    </row>
    <row r="131" spans="1:7">
      <c r="A131" s="744" t="s">
        <v>1216</v>
      </c>
      <c r="B131" s="744">
        <v>0</v>
      </c>
      <c r="C131" s="685">
        <v>12.225000000000001</v>
      </c>
      <c r="D131" s="744">
        <v>0.18</v>
      </c>
      <c r="E131" s="685">
        <v>0</v>
      </c>
      <c r="F131" s="78" t="s">
        <v>1177</v>
      </c>
      <c r="G131" s="78"/>
    </row>
    <row r="132" spans="1:7">
      <c r="A132" s="744" t="s">
        <v>1217</v>
      </c>
      <c r="B132" s="744">
        <v>0</v>
      </c>
      <c r="C132" s="685">
        <v>21.315000000000001</v>
      </c>
      <c r="D132" s="744">
        <v>0.18</v>
      </c>
      <c r="E132" s="685">
        <v>0</v>
      </c>
      <c r="F132" s="78" t="s">
        <v>1177</v>
      </c>
      <c r="G132" s="78"/>
    </row>
    <row r="133" spans="1:7">
      <c r="A133" s="744" t="s">
        <v>1218</v>
      </c>
      <c r="B133" s="744">
        <v>0</v>
      </c>
      <c r="C133" s="685">
        <v>28.32</v>
      </c>
      <c r="D133" s="744">
        <v>0.18</v>
      </c>
      <c r="E133" s="685">
        <v>0</v>
      </c>
      <c r="F133" s="78" t="s">
        <v>1177</v>
      </c>
      <c r="G133" s="78"/>
    </row>
    <row r="134" spans="1:7">
      <c r="A134" s="744" t="s">
        <v>1219</v>
      </c>
      <c r="B134" s="744">
        <v>0</v>
      </c>
      <c r="C134" s="685">
        <v>91.034999999999997</v>
      </c>
      <c r="D134" s="744">
        <v>0.18</v>
      </c>
      <c r="E134" s="685">
        <v>0</v>
      </c>
      <c r="F134" s="78" t="s">
        <v>1177</v>
      </c>
      <c r="G134" s="78"/>
    </row>
    <row r="135" spans="1:7">
      <c r="A135" s="744" t="s">
        <v>1220</v>
      </c>
      <c r="B135" s="744">
        <v>0</v>
      </c>
      <c r="C135" s="685">
        <v>128.565</v>
      </c>
      <c r="D135" s="744">
        <v>0.18</v>
      </c>
      <c r="E135" s="685">
        <v>0</v>
      </c>
      <c r="F135" s="78" t="s">
        <v>1177</v>
      </c>
      <c r="G135" s="78"/>
    </row>
    <row r="136" spans="1:7">
      <c r="A136" s="744" t="s">
        <v>1221</v>
      </c>
      <c r="B136" s="744">
        <v>0</v>
      </c>
      <c r="C136" s="685">
        <v>161.83500000000001</v>
      </c>
      <c r="D136" s="744">
        <v>0.18</v>
      </c>
      <c r="E136" s="685">
        <v>0</v>
      </c>
      <c r="F136" s="78" t="s">
        <v>1177</v>
      </c>
      <c r="G136" s="78"/>
    </row>
    <row r="137" spans="1:7">
      <c r="A137" s="744" t="s">
        <v>1222</v>
      </c>
      <c r="B137" s="744">
        <v>0</v>
      </c>
      <c r="C137" s="685">
        <v>232.215</v>
      </c>
      <c r="D137" s="744">
        <v>0.18</v>
      </c>
      <c r="E137" s="685">
        <v>0</v>
      </c>
      <c r="F137" s="78" t="s">
        <v>1177</v>
      </c>
      <c r="G137" s="78"/>
    </row>
    <row r="138" spans="1:7">
      <c r="A138" s="744" t="s">
        <v>1223</v>
      </c>
      <c r="B138" s="744">
        <v>0</v>
      </c>
      <c r="C138" s="685">
        <v>2.0250000000000004</v>
      </c>
      <c r="D138" s="744">
        <v>0.18</v>
      </c>
      <c r="E138" s="685">
        <v>0</v>
      </c>
      <c r="F138" s="78" t="s">
        <v>1186</v>
      </c>
      <c r="G138" s="78"/>
    </row>
    <row r="139" spans="1:7">
      <c r="A139" s="744" t="s">
        <v>1224</v>
      </c>
      <c r="B139" s="744">
        <v>0</v>
      </c>
      <c r="C139" s="685">
        <v>2.0999999999999996</v>
      </c>
      <c r="D139" s="744">
        <v>0.18</v>
      </c>
      <c r="E139" s="685">
        <v>0</v>
      </c>
      <c r="F139" s="78" t="s">
        <v>1186</v>
      </c>
      <c r="G139" s="78"/>
    </row>
    <row r="140" spans="1:7">
      <c r="A140" s="744" t="s">
        <v>1225</v>
      </c>
      <c r="B140" s="744">
        <v>0</v>
      </c>
      <c r="C140" s="685">
        <v>2.7</v>
      </c>
      <c r="D140" s="744">
        <v>0.18</v>
      </c>
      <c r="E140" s="685">
        <v>0</v>
      </c>
      <c r="F140" s="78" t="s">
        <v>1186</v>
      </c>
      <c r="G140" s="78"/>
    </row>
    <row r="141" spans="1:7">
      <c r="A141" s="744" t="s">
        <v>1226</v>
      </c>
      <c r="B141" s="744">
        <v>0</v>
      </c>
      <c r="C141" s="685">
        <v>3.63</v>
      </c>
      <c r="D141" s="744">
        <v>0.18</v>
      </c>
      <c r="E141" s="685">
        <v>0</v>
      </c>
      <c r="F141" s="78" t="s">
        <v>1186</v>
      </c>
      <c r="G141" s="78"/>
    </row>
    <row r="142" spans="1:7">
      <c r="A142" s="744" t="s">
        <v>1227</v>
      </c>
      <c r="B142" s="744">
        <v>0</v>
      </c>
      <c r="C142" s="685">
        <v>4.5749999999999993</v>
      </c>
      <c r="D142" s="744">
        <v>0.18</v>
      </c>
      <c r="E142" s="685">
        <v>0</v>
      </c>
      <c r="F142" s="78" t="s">
        <v>1177</v>
      </c>
      <c r="G142" s="78"/>
    </row>
    <row r="143" spans="1:7">
      <c r="A143" s="744" t="s">
        <v>1228</v>
      </c>
      <c r="B143" s="744">
        <v>10</v>
      </c>
      <c r="C143" s="685">
        <v>2.86</v>
      </c>
      <c r="D143" s="744">
        <v>0.18</v>
      </c>
      <c r="E143" s="685">
        <v>34.878048780487802</v>
      </c>
      <c r="F143" s="78" t="s">
        <v>1229</v>
      </c>
      <c r="G143" s="78"/>
    </row>
    <row r="144" spans="1:7">
      <c r="A144" s="744" t="s">
        <v>1230</v>
      </c>
      <c r="B144" s="744">
        <v>10</v>
      </c>
      <c r="C144" s="685">
        <v>1.2000000000000002</v>
      </c>
      <c r="D144" s="744">
        <v>0.18</v>
      </c>
      <c r="E144" s="685">
        <v>14.634146341463415</v>
      </c>
      <c r="F144" s="78" t="s">
        <v>1177</v>
      </c>
      <c r="G144" s="78"/>
    </row>
    <row r="145" spans="1:7">
      <c r="A145" s="744" t="s">
        <v>1231</v>
      </c>
      <c r="B145" s="744">
        <v>1</v>
      </c>
      <c r="C145" s="685">
        <v>34.090909090909051</v>
      </c>
      <c r="D145" s="744">
        <v>0.18</v>
      </c>
      <c r="E145" s="685">
        <v>41.574279379157375</v>
      </c>
      <c r="F145" s="78" t="s">
        <v>1186</v>
      </c>
      <c r="G145" s="78"/>
    </row>
    <row r="146" spans="1:7">
      <c r="A146" s="744" t="s">
        <v>1191</v>
      </c>
      <c r="B146" s="744">
        <v>0</v>
      </c>
      <c r="C146" s="685">
        <v>15.168000000000003</v>
      </c>
      <c r="D146" s="744">
        <v>0.18</v>
      </c>
      <c r="E146" s="685">
        <v>0</v>
      </c>
      <c r="F146" s="78" t="s">
        <v>1177</v>
      </c>
      <c r="G146" s="78"/>
    </row>
    <row r="147" spans="1:7">
      <c r="A147" s="744" t="s">
        <v>1192</v>
      </c>
      <c r="B147" s="744"/>
      <c r="C147" s="685">
        <v>11.25</v>
      </c>
      <c r="D147" s="744">
        <v>0.18</v>
      </c>
      <c r="E147" s="685">
        <v>0</v>
      </c>
      <c r="F147" s="78" t="s">
        <v>1186</v>
      </c>
      <c r="G147" s="78"/>
    </row>
    <row r="148" spans="1:7">
      <c r="A148" s="744" t="s">
        <v>1193</v>
      </c>
      <c r="B148" s="744"/>
      <c r="C148" s="685">
        <v>12.299999999999999</v>
      </c>
      <c r="D148" s="744">
        <v>0.18</v>
      </c>
      <c r="E148" s="685">
        <v>0</v>
      </c>
      <c r="F148" s="78" t="s">
        <v>1186</v>
      </c>
      <c r="G148" s="78"/>
    </row>
    <row r="149" spans="1:7">
      <c r="A149" s="744" t="s">
        <v>1194</v>
      </c>
      <c r="B149" s="744">
        <v>0</v>
      </c>
      <c r="C149" s="685">
        <v>11.175000000000001</v>
      </c>
      <c r="D149" s="744">
        <v>0.18</v>
      </c>
      <c r="E149" s="685">
        <v>0</v>
      </c>
      <c r="F149" s="78" t="s">
        <v>1186</v>
      </c>
      <c r="G149" s="78"/>
    </row>
    <row r="150" spans="1:7">
      <c r="A150" s="744" t="s">
        <v>1232</v>
      </c>
      <c r="B150" s="744">
        <v>0</v>
      </c>
      <c r="C150" s="685">
        <v>16.774999999999999</v>
      </c>
      <c r="D150" s="744">
        <v>0.18</v>
      </c>
      <c r="E150" s="685">
        <v>0</v>
      </c>
      <c r="F150" s="78" t="s">
        <v>1177</v>
      </c>
      <c r="G150" s="78"/>
    </row>
    <row r="151" spans="1:7">
      <c r="A151" s="744" t="s">
        <v>1196</v>
      </c>
      <c r="B151" s="744"/>
      <c r="C151" s="685">
        <v>15.93</v>
      </c>
      <c r="D151" s="744">
        <v>0.18</v>
      </c>
      <c r="E151" s="685">
        <v>0</v>
      </c>
      <c r="F151" s="78" t="s">
        <v>1186</v>
      </c>
      <c r="G151" s="78"/>
    </row>
    <row r="152" spans="1:7">
      <c r="A152" s="744" t="s">
        <v>1197</v>
      </c>
      <c r="B152" s="744"/>
      <c r="C152" s="685">
        <v>18.375</v>
      </c>
      <c r="D152" s="744">
        <v>0.18</v>
      </c>
      <c r="E152" s="685">
        <v>0</v>
      </c>
      <c r="F152" s="78" t="s">
        <v>1186</v>
      </c>
      <c r="G152" s="78"/>
    </row>
    <row r="153" spans="1:7">
      <c r="A153" s="744" t="s">
        <v>1198</v>
      </c>
      <c r="B153" s="744">
        <v>0</v>
      </c>
      <c r="C153" s="685">
        <v>13.049999999999999</v>
      </c>
      <c r="D153" s="744">
        <v>0.18</v>
      </c>
      <c r="E153" s="685">
        <v>0</v>
      </c>
      <c r="F153" s="78" t="s">
        <v>1186</v>
      </c>
      <c r="G153" s="78"/>
    </row>
    <row r="154" spans="1:7">
      <c r="A154" s="744" t="s">
        <v>1233</v>
      </c>
      <c r="B154" s="744">
        <v>0</v>
      </c>
      <c r="C154" s="685">
        <v>21.745000000000001</v>
      </c>
      <c r="D154" s="744">
        <v>0.18</v>
      </c>
      <c r="E154" s="685">
        <v>0</v>
      </c>
      <c r="F154" s="78" t="s">
        <v>1177</v>
      </c>
      <c r="G154" s="78"/>
    </row>
    <row r="155" spans="1:7">
      <c r="A155" s="744" t="s">
        <v>1200</v>
      </c>
      <c r="B155" s="744"/>
      <c r="C155" s="685">
        <v>22.365000000000002</v>
      </c>
      <c r="D155" s="744">
        <v>0.18</v>
      </c>
      <c r="E155" s="685">
        <v>0</v>
      </c>
      <c r="F155" s="78" t="s">
        <v>1186</v>
      </c>
      <c r="G155" s="78"/>
    </row>
    <row r="156" spans="1:7">
      <c r="A156" s="744" t="s">
        <v>1201</v>
      </c>
      <c r="B156" s="744"/>
      <c r="C156" s="685">
        <v>20.504999999999999</v>
      </c>
      <c r="D156" s="744">
        <v>0.18</v>
      </c>
      <c r="E156" s="685">
        <v>0</v>
      </c>
      <c r="F156" s="78" t="s">
        <v>1186</v>
      </c>
      <c r="G156" s="78"/>
    </row>
    <row r="157" spans="1:7">
      <c r="A157" s="744" t="s">
        <v>1202</v>
      </c>
      <c r="B157" s="744">
        <v>0</v>
      </c>
      <c r="C157" s="685">
        <v>13.98</v>
      </c>
      <c r="D157" s="744">
        <v>0.18</v>
      </c>
      <c r="E157" s="685">
        <v>0</v>
      </c>
      <c r="F157" s="78" t="s">
        <v>1186</v>
      </c>
      <c r="G157" s="78"/>
    </row>
    <row r="158" spans="1:7">
      <c r="A158" s="744" t="s">
        <v>1234</v>
      </c>
      <c r="B158" s="744">
        <v>0</v>
      </c>
      <c r="C158" s="685">
        <v>34.795000000000002</v>
      </c>
      <c r="D158" s="744">
        <v>0.18</v>
      </c>
      <c r="E158" s="685">
        <v>0</v>
      </c>
      <c r="F158" s="78" t="s">
        <v>1177</v>
      </c>
      <c r="G158" s="78"/>
    </row>
    <row r="159" spans="1:7">
      <c r="A159" s="744" t="s">
        <v>1204</v>
      </c>
      <c r="B159" s="744">
        <v>0</v>
      </c>
      <c r="C159" s="685">
        <v>24.224999999999998</v>
      </c>
      <c r="D159" s="744">
        <v>0.18</v>
      </c>
      <c r="E159" s="685">
        <v>0</v>
      </c>
      <c r="F159" s="78" t="s">
        <v>1186</v>
      </c>
      <c r="G159" s="78"/>
    </row>
    <row r="160" spans="1:7">
      <c r="A160" s="744" t="s">
        <v>1205</v>
      </c>
      <c r="B160" s="744">
        <v>0</v>
      </c>
      <c r="C160" s="685">
        <v>28.605</v>
      </c>
      <c r="D160" s="744">
        <v>0.18</v>
      </c>
      <c r="E160" s="685">
        <v>0</v>
      </c>
      <c r="F160" s="78" t="s">
        <v>1186</v>
      </c>
      <c r="G160" s="78"/>
    </row>
    <row r="161" spans="1:7">
      <c r="A161" s="744" t="s">
        <v>1206</v>
      </c>
      <c r="B161" s="744">
        <v>0</v>
      </c>
      <c r="C161" s="685">
        <v>15.84</v>
      </c>
      <c r="D161" s="744">
        <v>0.18</v>
      </c>
      <c r="E161" s="685">
        <v>0</v>
      </c>
      <c r="F161" s="78" t="s">
        <v>1186</v>
      </c>
      <c r="G161" s="78"/>
    </row>
    <row r="162" spans="1:7">
      <c r="A162" s="744" t="s">
        <v>1235</v>
      </c>
      <c r="B162" s="744">
        <v>0</v>
      </c>
      <c r="C162" s="685">
        <v>10.86</v>
      </c>
      <c r="D162" s="744">
        <v>0.18</v>
      </c>
      <c r="E162" s="685">
        <v>0</v>
      </c>
      <c r="F162" s="78" t="s">
        <v>1177</v>
      </c>
      <c r="G162" s="78"/>
    </row>
    <row r="163" spans="1:7">
      <c r="A163" s="744" t="s">
        <v>1208</v>
      </c>
      <c r="B163" s="744">
        <v>0</v>
      </c>
      <c r="C163" s="685">
        <v>3.3000000000000003</v>
      </c>
      <c r="D163" s="744">
        <v>0.18</v>
      </c>
      <c r="E163" s="685">
        <v>0</v>
      </c>
      <c r="F163" s="78" t="s">
        <v>1186</v>
      </c>
      <c r="G163" s="78"/>
    </row>
    <row r="164" spans="1:7">
      <c r="A164" s="758" t="s">
        <v>1236</v>
      </c>
      <c r="B164" s="758" t="s">
        <v>454</v>
      </c>
      <c r="C164" s="803" t="s">
        <v>1126</v>
      </c>
      <c r="D164" s="758" t="s">
        <v>1164</v>
      </c>
      <c r="E164" s="803" t="s">
        <v>1165</v>
      </c>
      <c r="F164" s="78" t="s">
        <v>94</v>
      </c>
      <c r="G164" s="78"/>
    </row>
    <row r="165" spans="1:7">
      <c r="A165" s="744" t="s">
        <v>1237</v>
      </c>
      <c r="B165" s="744">
        <v>38</v>
      </c>
      <c r="C165" s="685">
        <v>0.255</v>
      </c>
      <c r="D165" s="744">
        <v>0.18</v>
      </c>
      <c r="E165" s="685">
        <v>35.451219512195117</v>
      </c>
      <c r="F165" s="78" t="s">
        <v>1238</v>
      </c>
      <c r="G165" s="78"/>
    </row>
    <row r="166" spans="1:7">
      <c r="A166" s="744" t="s">
        <v>1239</v>
      </c>
      <c r="B166" s="744">
        <v>38</v>
      </c>
      <c r="C166" s="685"/>
      <c r="D166" s="744"/>
      <c r="E166" s="685"/>
      <c r="F166" s="78" t="s">
        <v>1240</v>
      </c>
      <c r="G166" s="78"/>
    </row>
    <row r="167" spans="1:7">
      <c r="A167" s="744" t="s">
        <v>1241</v>
      </c>
      <c r="B167" s="744">
        <v>38</v>
      </c>
      <c r="C167" s="685"/>
      <c r="D167" s="744"/>
      <c r="E167" s="685"/>
      <c r="F167" s="78" t="s">
        <v>1240</v>
      </c>
      <c r="G167" s="78"/>
    </row>
    <row r="168" spans="1:7">
      <c r="A168" s="744" t="s">
        <v>1242</v>
      </c>
      <c r="B168" s="744">
        <v>15</v>
      </c>
      <c r="C168" s="685">
        <v>0.375</v>
      </c>
      <c r="D168" s="744">
        <v>0.18</v>
      </c>
      <c r="E168" s="685">
        <v>20.579268292682926</v>
      </c>
      <c r="F168" s="78" t="s">
        <v>1243</v>
      </c>
      <c r="G168" s="78"/>
    </row>
    <row r="169" spans="1:7">
      <c r="A169" s="744" t="s">
        <v>1244</v>
      </c>
      <c r="B169" s="744">
        <v>15</v>
      </c>
      <c r="C169" s="685"/>
      <c r="D169" s="744"/>
      <c r="E169" s="685"/>
      <c r="F169" s="78" t="s">
        <v>1243</v>
      </c>
      <c r="G169" s="78"/>
    </row>
    <row r="170" spans="1:7">
      <c r="A170" s="744" t="s">
        <v>1245</v>
      </c>
      <c r="B170" s="744">
        <v>15</v>
      </c>
      <c r="C170" s="685"/>
      <c r="D170" s="744"/>
      <c r="E170" s="685"/>
      <c r="F170" s="78" t="s">
        <v>1243</v>
      </c>
      <c r="G170" s="78"/>
    </row>
    <row r="171" spans="1:7">
      <c r="A171" s="744" t="s">
        <v>1246</v>
      </c>
      <c r="B171" s="744">
        <v>10</v>
      </c>
      <c r="C171" s="685">
        <v>4.4999999999999998E-2</v>
      </c>
      <c r="D171" s="744">
        <v>0.18</v>
      </c>
      <c r="E171" s="685">
        <v>0.54878048780487798</v>
      </c>
      <c r="F171" s="78" t="s">
        <v>1247</v>
      </c>
      <c r="G171" s="78"/>
    </row>
    <row r="172" spans="1:7">
      <c r="A172" s="744" t="s">
        <v>1248</v>
      </c>
      <c r="B172" s="744">
        <v>32</v>
      </c>
      <c r="C172" s="685">
        <v>0.22499999999999998</v>
      </c>
      <c r="D172" s="744">
        <v>0.18</v>
      </c>
      <c r="E172" s="685">
        <v>8.7804878048780477</v>
      </c>
      <c r="F172" s="78" t="s">
        <v>1247</v>
      </c>
      <c r="G172" s="78"/>
    </row>
    <row r="173" spans="1:7">
      <c r="A173" s="744" t="s">
        <v>1249</v>
      </c>
      <c r="B173" s="744">
        <v>8</v>
      </c>
      <c r="C173" s="685">
        <v>0.15000000000000002</v>
      </c>
      <c r="D173" s="744">
        <v>0.18</v>
      </c>
      <c r="E173" s="685">
        <v>1.4634146341463417</v>
      </c>
      <c r="F173" s="78" t="s">
        <v>1247</v>
      </c>
      <c r="G173" s="78"/>
    </row>
    <row r="174" spans="1:7">
      <c r="A174" s="744" t="s">
        <v>1250</v>
      </c>
      <c r="B174" s="744">
        <v>40</v>
      </c>
      <c r="C174" s="685">
        <v>5.6999999999999995E-2</v>
      </c>
      <c r="D174" s="744">
        <v>0.18</v>
      </c>
      <c r="E174" s="685">
        <v>2.7804878048780481</v>
      </c>
      <c r="F174" s="78" t="s">
        <v>1247</v>
      </c>
      <c r="G174" s="78"/>
    </row>
    <row r="175" spans="1:7">
      <c r="A175" s="744" t="s">
        <v>1251</v>
      </c>
      <c r="B175" s="744">
        <v>2</v>
      </c>
      <c r="C175" s="685">
        <v>13.035</v>
      </c>
      <c r="D175" s="744">
        <v>0.18</v>
      </c>
      <c r="E175" s="685">
        <v>31.792682926829265</v>
      </c>
      <c r="F175" s="78" t="s">
        <v>1247</v>
      </c>
      <c r="G175" s="78"/>
    </row>
    <row r="176" spans="1:7">
      <c r="A176" s="744" t="s">
        <v>1252</v>
      </c>
      <c r="B176" s="744">
        <v>0.5</v>
      </c>
      <c r="C176" s="685">
        <v>6.8550000000000004</v>
      </c>
      <c r="D176" s="744">
        <v>0.18</v>
      </c>
      <c r="E176" s="685">
        <v>4.1798780487804876</v>
      </c>
      <c r="F176" s="78" t="s">
        <v>1247</v>
      </c>
      <c r="G176" s="78"/>
    </row>
    <row r="177" spans="1:7">
      <c r="A177" s="744" t="s">
        <v>1253</v>
      </c>
      <c r="B177" s="744">
        <v>0.3</v>
      </c>
      <c r="C177" s="685">
        <v>28.846153846153804</v>
      </c>
      <c r="D177" s="744">
        <v>0.18</v>
      </c>
      <c r="E177" s="685">
        <v>10.55347091932456</v>
      </c>
      <c r="F177" s="78" t="s">
        <v>1247</v>
      </c>
      <c r="G177" s="78"/>
    </row>
    <row r="178" spans="1:7">
      <c r="A178" s="744" t="s">
        <v>1254</v>
      </c>
      <c r="B178" s="744">
        <v>0.3</v>
      </c>
      <c r="C178" s="685">
        <v>9.2250000000000014</v>
      </c>
      <c r="D178" s="744">
        <v>0.18</v>
      </c>
      <c r="E178" s="685">
        <v>3.3750000000000004</v>
      </c>
      <c r="F178" s="78" t="s">
        <v>1247</v>
      </c>
      <c r="G178" s="78"/>
    </row>
    <row r="179" spans="1:7">
      <c r="A179" s="744" t="s">
        <v>1255</v>
      </c>
      <c r="B179" s="744">
        <v>0.83333333333333337</v>
      </c>
      <c r="C179" s="685">
        <v>22.5</v>
      </c>
      <c r="D179" s="744">
        <v>0.18</v>
      </c>
      <c r="E179" s="685">
        <v>22.865853658536583</v>
      </c>
      <c r="F179" s="78" t="s">
        <v>1256</v>
      </c>
      <c r="G179" s="78"/>
    </row>
    <row r="180" spans="1:7">
      <c r="B180" s="78"/>
      <c r="C180" s="78"/>
      <c r="D180" s="78"/>
      <c r="E180" s="78"/>
      <c r="F180" s="78"/>
      <c r="G180" s="78"/>
    </row>
    <row r="181" spans="1:7">
      <c r="B181" s="78"/>
      <c r="C181" s="78"/>
      <c r="D181" s="78"/>
      <c r="E181" s="78"/>
      <c r="F181" s="78"/>
      <c r="G181" s="78"/>
    </row>
    <row r="182" spans="1:7">
      <c r="B182" s="78"/>
      <c r="C182" s="996" t="s">
        <v>1257</v>
      </c>
      <c r="D182" s="998"/>
      <c r="E182" s="804">
        <v>642</v>
      </c>
      <c r="F182" s="78"/>
      <c r="G182" s="78"/>
    </row>
    <row r="183" spans="1:7">
      <c r="B183" s="78"/>
      <c r="C183" s="78"/>
      <c r="D183" s="78"/>
      <c r="E183" s="78"/>
      <c r="F183" s="78"/>
      <c r="G183" s="78"/>
    </row>
    <row r="184" spans="1:7">
      <c r="B184" s="78"/>
      <c r="C184" s="78"/>
      <c r="D184" s="78"/>
      <c r="E184" s="78"/>
      <c r="F184" s="78"/>
      <c r="G184" s="78"/>
    </row>
    <row r="185" spans="1:7">
      <c r="A185" s="758" t="s">
        <v>1124</v>
      </c>
      <c r="B185" s="758"/>
      <c r="C185" s="758"/>
      <c r="D185" s="758"/>
      <c r="E185" s="758"/>
      <c r="F185" s="78"/>
      <c r="G185" s="78"/>
    </row>
    <row r="186" spans="1:7">
      <c r="A186" s="744"/>
      <c r="B186" s="744" t="s">
        <v>1125</v>
      </c>
      <c r="C186" s="744" t="s">
        <v>1126</v>
      </c>
      <c r="D186" s="744" t="s">
        <v>1127</v>
      </c>
      <c r="E186" s="744" t="s">
        <v>1128</v>
      </c>
      <c r="F186" s="78" t="s">
        <v>1129</v>
      </c>
      <c r="G186" s="78"/>
    </row>
    <row r="187" spans="1:7">
      <c r="A187" s="744" t="s">
        <v>1130</v>
      </c>
      <c r="B187" s="744">
        <v>1</v>
      </c>
      <c r="C187" s="685">
        <v>645.28499999999997</v>
      </c>
      <c r="D187" s="744">
        <v>0.18</v>
      </c>
      <c r="E187" s="685">
        <v>786.93292682926824</v>
      </c>
      <c r="F187" s="78"/>
      <c r="G187" s="78"/>
    </row>
    <row r="188" spans="1:7">
      <c r="A188" s="744" t="s">
        <v>1131</v>
      </c>
      <c r="B188" s="744">
        <v>1</v>
      </c>
      <c r="C188" s="685">
        <v>485.86500000000001</v>
      </c>
      <c r="D188" s="744">
        <v>0.18</v>
      </c>
      <c r="E188" s="685">
        <v>592.51829268292681</v>
      </c>
      <c r="F188" s="78"/>
      <c r="G188" s="78"/>
    </row>
    <row r="189" spans="1:7">
      <c r="A189" s="744" t="s">
        <v>1132</v>
      </c>
      <c r="B189" s="744">
        <v>1</v>
      </c>
      <c r="C189" s="685">
        <v>108.67500000000001</v>
      </c>
      <c r="D189" s="744">
        <v>0.18</v>
      </c>
      <c r="E189" s="685">
        <v>132.53048780487805</v>
      </c>
      <c r="F189" s="78"/>
      <c r="G189" s="78"/>
    </row>
    <row r="190" spans="1:7">
      <c r="A190" s="744" t="s">
        <v>1133</v>
      </c>
      <c r="B190" s="744">
        <v>12</v>
      </c>
      <c r="C190" s="685">
        <v>19.89</v>
      </c>
      <c r="D190" s="744">
        <v>0.18</v>
      </c>
      <c r="E190" s="685">
        <v>291.07317073170731</v>
      </c>
      <c r="F190" s="78" t="s">
        <v>1134</v>
      </c>
      <c r="G190" s="78"/>
    </row>
    <row r="191" spans="1:7">
      <c r="A191" s="744" t="s">
        <v>1135</v>
      </c>
      <c r="B191" s="744">
        <v>6</v>
      </c>
      <c r="C191" s="685">
        <v>123.35999999999999</v>
      </c>
      <c r="D191" s="744">
        <v>0.18</v>
      </c>
      <c r="E191" s="685">
        <v>902.63414634146318</v>
      </c>
      <c r="F191" s="78" t="s">
        <v>1136</v>
      </c>
      <c r="G191" s="78"/>
    </row>
    <row r="192" spans="1:7">
      <c r="A192" s="744" t="s">
        <v>1137</v>
      </c>
      <c r="B192" s="744">
        <v>1</v>
      </c>
      <c r="C192" s="685">
        <v>10.245000000000001</v>
      </c>
      <c r="D192" s="744">
        <v>0.18</v>
      </c>
      <c r="E192" s="685">
        <v>12.49390243902439</v>
      </c>
      <c r="F192" s="78" t="s">
        <v>1138</v>
      </c>
      <c r="G192" s="78"/>
    </row>
    <row r="193" spans="1:7">
      <c r="A193" s="744" t="s">
        <v>1139</v>
      </c>
      <c r="B193" s="744">
        <v>6</v>
      </c>
      <c r="C193" s="685">
        <v>2.2000000000000002</v>
      </c>
      <c r="D193" s="744">
        <v>0.18</v>
      </c>
      <c r="E193" s="685">
        <v>16.097560975609756</v>
      </c>
      <c r="F193" s="78"/>
      <c r="G193" s="78"/>
    </row>
    <row r="194" spans="1:7">
      <c r="A194" s="744" t="s">
        <v>1140</v>
      </c>
      <c r="B194" s="744">
        <v>6</v>
      </c>
      <c r="C194" s="685">
        <v>2.2000000000000002</v>
      </c>
      <c r="D194" s="744">
        <v>0.18</v>
      </c>
      <c r="E194" s="685">
        <v>16.097560975609756</v>
      </c>
      <c r="F194" s="78"/>
      <c r="G194" s="78"/>
    </row>
    <row r="195" spans="1:7">
      <c r="A195" s="744" t="s">
        <v>1141</v>
      </c>
      <c r="B195" s="744">
        <v>1</v>
      </c>
      <c r="C195" s="685">
        <v>16.77</v>
      </c>
      <c r="D195" s="744">
        <v>0.18</v>
      </c>
      <c r="E195" s="685">
        <v>20.45121951219512</v>
      </c>
      <c r="F195" s="78"/>
      <c r="G195" s="78"/>
    </row>
    <row r="196" spans="1:7">
      <c r="A196" s="744" t="s">
        <v>1142</v>
      </c>
      <c r="B196" s="744">
        <v>1</v>
      </c>
      <c r="C196" s="685">
        <v>16.77</v>
      </c>
      <c r="D196" s="744">
        <v>0.18</v>
      </c>
      <c r="E196" s="685">
        <v>20.45121951219512</v>
      </c>
      <c r="F196" s="78"/>
      <c r="G196" s="78"/>
    </row>
    <row r="197" spans="1:7">
      <c r="A197" s="744" t="s">
        <v>1143</v>
      </c>
      <c r="B197" s="744">
        <v>1</v>
      </c>
      <c r="C197" s="685">
        <v>16.77</v>
      </c>
      <c r="D197" s="744">
        <v>0.18</v>
      </c>
      <c r="E197" s="685">
        <v>20.45121951219512</v>
      </c>
      <c r="F197" s="78"/>
      <c r="G197" s="78"/>
    </row>
    <row r="198" spans="1:7">
      <c r="A198" s="744" t="s">
        <v>1144</v>
      </c>
      <c r="B198" s="744">
        <v>1</v>
      </c>
      <c r="C198" s="685">
        <v>16.77</v>
      </c>
      <c r="D198" s="744">
        <v>0.18</v>
      </c>
      <c r="E198" s="685">
        <v>20.45121951219512</v>
      </c>
      <c r="F198" s="78"/>
      <c r="G198" s="78"/>
    </row>
    <row r="199" spans="1:7">
      <c r="A199" s="744" t="s">
        <v>1145</v>
      </c>
      <c r="B199" s="744">
        <v>1</v>
      </c>
      <c r="C199" s="685">
        <v>8.07</v>
      </c>
      <c r="D199" s="744">
        <v>0.18</v>
      </c>
      <c r="E199" s="685">
        <v>9.8414634146341466</v>
      </c>
      <c r="F199" s="78"/>
      <c r="G199" s="78"/>
    </row>
    <row r="200" spans="1:7">
      <c r="A200" s="744" t="s">
        <v>1146</v>
      </c>
      <c r="B200" s="744">
        <v>2</v>
      </c>
      <c r="C200" s="685">
        <v>7.0500000000000007</v>
      </c>
      <c r="D200" s="744">
        <v>0.18</v>
      </c>
      <c r="E200" s="685">
        <v>17.195121951219512</v>
      </c>
      <c r="F200" s="78"/>
      <c r="G200" s="78"/>
    </row>
    <row r="201" spans="1:7">
      <c r="A201" s="744" t="s">
        <v>1147</v>
      </c>
      <c r="B201" s="744">
        <v>24</v>
      </c>
      <c r="C201" s="685">
        <v>0.85499999999999998</v>
      </c>
      <c r="D201" s="744">
        <v>0.18</v>
      </c>
      <c r="E201" s="685">
        <v>25.024390243902438</v>
      </c>
      <c r="F201" s="78"/>
      <c r="G201" s="78"/>
    </row>
    <row r="202" spans="1:7">
      <c r="A202" s="744" t="s">
        <v>1148</v>
      </c>
      <c r="B202" s="744">
        <v>84</v>
      </c>
      <c r="C202" s="685">
        <v>0.11099999999999999</v>
      </c>
      <c r="D202" s="744">
        <v>0.18</v>
      </c>
      <c r="E202" s="685">
        <v>11.37073170731707</v>
      </c>
      <c r="F202" s="78"/>
      <c r="G202" s="78"/>
    </row>
    <row r="203" spans="1:7">
      <c r="A203" s="744" t="s">
        <v>1149</v>
      </c>
      <c r="B203" s="744">
        <v>38</v>
      </c>
      <c r="C203" s="685">
        <v>0.28500000000000003</v>
      </c>
      <c r="D203" s="744">
        <v>0.18</v>
      </c>
      <c r="E203" s="685">
        <v>13.207317073170733</v>
      </c>
      <c r="F203" s="78"/>
      <c r="G203" s="78"/>
    </row>
    <row r="204" spans="1:7">
      <c r="A204" s="744" t="s">
        <v>1258</v>
      </c>
      <c r="B204" s="744">
        <v>1</v>
      </c>
      <c r="C204" s="685">
        <v>251.65500000000003</v>
      </c>
      <c r="D204" s="744">
        <v>0.18</v>
      </c>
      <c r="E204" s="685">
        <v>306.89634146341467</v>
      </c>
      <c r="F204" s="78"/>
      <c r="G204" s="78"/>
    </row>
    <row r="205" spans="1:7">
      <c r="A205" s="744" t="s">
        <v>1150</v>
      </c>
      <c r="B205" s="744">
        <v>40</v>
      </c>
      <c r="C205" s="685">
        <v>2.2499999999999999E-2</v>
      </c>
      <c r="D205" s="744">
        <v>0.18</v>
      </c>
      <c r="E205" s="685">
        <v>1.097560975609756</v>
      </c>
      <c r="F205" s="78"/>
      <c r="G205" s="78"/>
    </row>
    <row r="206" spans="1:7">
      <c r="B206" s="78"/>
      <c r="C206" s="78"/>
      <c r="D206" s="78"/>
      <c r="E206" s="78"/>
      <c r="F206" s="78"/>
      <c r="G206" s="78"/>
    </row>
    <row r="207" spans="1:7">
      <c r="B207" s="78"/>
      <c r="C207" s="996" t="s">
        <v>128</v>
      </c>
      <c r="D207" s="998"/>
      <c r="E207" s="804">
        <v>2053</v>
      </c>
      <c r="F207" s="78"/>
      <c r="G207" s="78"/>
    </row>
    <row r="208" spans="1:7">
      <c r="B208" s="78"/>
      <c r="C208" s="78"/>
      <c r="D208" s="78"/>
      <c r="E208" s="78"/>
      <c r="F208" s="78"/>
      <c r="G208" s="78"/>
    </row>
    <row r="209" spans="1:7">
      <c r="A209" s="758" t="s">
        <v>1163</v>
      </c>
      <c r="B209" s="758" t="s">
        <v>454</v>
      </c>
      <c r="C209" s="758" t="s">
        <v>1126</v>
      </c>
      <c r="D209" s="758" t="s">
        <v>1164</v>
      </c>
      <c r="E209" s="758" t="s">
        <v>1165</v>
      </c>
      <c r="F209" s="78" t="s">
        <v>94</v>
      </c>
      <c r="G209" s="78"/>
    </row>
    <row r="210" spans="1:7">
      <c r="A210" s="744" t="s">
        <v>1166</v>
      </c>
      <c r="B210" s="744">
        <v>24</v>
      </c>
      <c r="C210" s="685">
        <v>4.5</v>
      </c>
      <c r="D210" s="744">
        <v>0.18</v>
      </c>
      <c r="E210" s="685">
        <v>131.70731707317071</v>
      </c>
      <c r="F210" s="78" t="s">
        <v>1167</v>
      </c>
      <c r="G210" s="78"/>
    </row>
    <row r="211" spans="1:7">
      <c r="A211" s="744" t="s">
        <v>1168</v>
      </c>
      <c r="B211" s="744">
        <v>0</v>
      </c>
      <c r="C211" s="685">
        <v>21</v>
      </c>
      <c r="D211" s="744">
        <v>0.18</v>
      </c>
      <c r="E211" s="685">
        <v>0</v>
      </c>
      <c r="F211" s="78" t="s">
        <v>1169</v>
      </c>
      <c r="G211" s="78"/>
    </row>
    <row r="212" spans="1:7">
      <c r="A212" s="744" t="s">
        <v>1170</v>
      </c>
      <c r="B212" s="744">
        <v>108</v>
      </c>
      <c r="C212" s="685">
        <v>2.2000000000000002</v>
      </c>
      <c r="D212" s="744">
        <v>0.3</v>
      </c>
      <c r="E212" s="685">
        <v>339.4285714285715</v>
      </c>
      <c r="F212" s="78" t="s">
        <v>1171</v>
      </c>
      <c r="G212" s="78"/>
    </row>
    <row r="213" spans="1:7">
      <c r="A213" s="744" t="s">
        <v>1172</v>
      </c>
      <c r="B213" s="744">
        <v>480</v>
      </c>
      <c r="C213" s="685">
        <v>2.2000000000000002</v>
      </c>
      <c r="D213" s="744">
        <v>0.3</v>
      </c>
      <c r="E213" s="685">
        <v>1508.5714285714287</v>
      </c>
      <c r="F213" s="78" t="s">
        <v>1173</v>
      </c>
      <c r="G213" s="78"/>
    </row>
    <row r="214" spans="1:7">
      <c r="A214" s="744" t="s">
        <v>1174</v>
      </c>
      <c r="B214" s="744">
        <v>0</v>
      </c>
      <c r="C214" s="685">
        <v>4.1999999999999993</v>
      </c>
      <c r="D214" s="744">
        <v>0.18</v>
      </c>
      <c r="E214" s="685">
        <v>0</v>
      </c>
      <c r="F214" s="78" t="s">
        <v>1173</v>
      </c>
      <c r="G214" s="78"/>
    </row>
    <row r="215" spans="1:7">
      <c r="A215" s="744" t="s">
        <v>1175</v>
      </c>
      <c r="B215" s="744">
        <v>0</v>
      </c>
      <c r="C215" s="685">
        <v>12.599999999999998</v>
      </c>
      <c r="D215" s="744">
        <v>0.18</v>
      </c>
      <c r="E215" s="685">
        <v>0</v>
      </c>
      <c r="F215" s="78" t="s">
        <v>1173</v>
      </c>
      <c r="G215" s="78"/>
    </row>
    <row r="216" spans="1:7">
      <c r="A216" s="744" t="s">
        <v>1176</v>
      </c>
      <c r="B216" s="744">
        <v>0</v>
      </c>
      <c r="C216" s="685">
        <v>1.7399999999999998</v>
      </c>
      <c r="D216" s="744">
        <v>0.18</v>
      </c>
      <c r="E216" s="685">
        <v>0</v>
      </c>
      <c r="F216" s="78" t="s">
        <v>1177</v>
      </c>
      <c r="G216" s="78"/>
    </row>
    <row r="217" spans="1:7">
      <c r="A217" s="744" t="s">
        <v>1178</v>
      </c>
      <c r="B217" s="744">
        <v>0</v>
      </c>
      <c r="C217" s="685">
        <v>0.52499999999999991</v>
      </c>
      <c r="D217" s="744">
        <v>0.18</v>
      </c>
      <c r="E217" s="685">
        <v>0</v>
      </c>
      <c r="F217" s="78" t="s">
        <v>94</v>
      </c>
      <c r="G217" s="78"/>
    </row>
    <row r="218" spans="1:7">
      <c r="A218" s="744" t="s">
        <v>1179</v>
      </c>
      <c r="B218" s="744">
        <v>0</v>
      </c>
      <c r="C218" s="685">
        <v>0.48</v>
      </c>
      <c r="D218" s="744">
        <v>0.18</v>
      </c>
      <c r="E218" s="685">
        <v>0</v>
      </c>
      <c r="F218" s="78" t="s">
        <v>94</v>
      </c>
      <c r="G218" s="78"/>
    </row>
    <row r="219" spans="1:7">
      <c r="A219" s="744" t="s">
        <v>1180</v>
      </c>
      <c r="B219" s="744">
        <v>0</v>
      </c>
      <c r="C219" s="685">
        <v>1.1400000000000001</v>
      </c>
      <c r="D219" s="744">
        <v>0.18</v>
      </c>
      <c r="E219" s="685">
        <v>0</v>
      </c>
      <c r="F219" s="78" t="s">
        <v>94</v>
      </c>
      <c r="G219" s="78"/>
    </row>
    <row r="220" spans="1:7">
      <c r="A220" s="744" t="s">
        <v>1181</v>
      </c>
      <c r="B220" s="744">
        <v>0</v>
      </c>
      <c r="C220" s="685">
        <v>1.08</v>
      </c>
      <c r="D220" s="744">
        <v>0.18</v>
      </c>
      <c r="E220" s="685">
        <v>0</v>
      </c>
      <c r="F220" s="78"/>
      <c r="G220" s="78"/>
    </row>
    <row r="221" spans="1:7">
      <c r="A221" s="744" t="s">
        <v>1182</v>
      </c>
      <c r="B221" s="744">
        <v>0</v>
      </c>
      <c r="C221" s="685">
        <v>4.8000000000000007</v>
      </c>
      <c r="D221" s="744">
        <v>0.18</v>
      </c>
      <c r="E221" s="685">
        <v>0</v>
      </c>
      <c r="F221" s="78"/>
      <c r="G221" s="78"/>
    </row>
    <row r="222" spans="1:7">
      <c r="A222" s="744" t="s">
        <v>1183</v>
      </c>
      <c r="B222" s="744">
        <v>98</v>
      </c>
      <c r="C222" s="685">
        <v>1.9</v>
      </c>
      <c r="D222" s="744">
        <v>0.18</v>
      </c>
      <c r="E222" s="685">
        <v>227.07317073170728</v>
      </c>
      <c r="F222" s="78" t="s">
        <v>1177</v>
      </c>
      <c r="G222" s="78"/>
    </row>
    <row r="223" spans="1:7">
      <c r="A223" s="744" t="s">
        <v>1184</v>
      </c>
      <c r="B223" s="744">
        <v>50</v>
      </c>
      <c r="C223" s="685">
        <v>8.07</v>
      </c>
      <c r="D223" s="744">
        <v>0.18</v>
      </c>
      <c r="E223" s="685">
        <v>492.07317073170731</v>
      </c>
      <c r="F223" s="78" t="s">
        <v>1177</v>
      </c>
      <c r="G223" s="78"/>
    </row>
    <row r="224" spans="1:7">
      <c r="A224" s="744" t="s">
        <v>1185</v>
      </c>
      <c r="B224" s="744">
        <v>216</v>
      </c>
      <c r="C224" s="685">
        <v>0.85499999999999998</v>
      </c>
      <c r="D224" s="744">
        <v>0.18</v>
      </c>
      <c r="E224" s="685">
        <v>225.21951219512195</v>
      </c>
      <c r="F224" s="78" t="s">
        <v>1186</v>
      </c>
      <c r="G224" s="78"/>
    </row>
    <row r="225" spans="1:7">
      <c r="A225" s="744" t="s">
        <v>1187</v>
      </c>
      <c r="B225" s="744">
        <v>0</v>
      </c>
      <c r="C225" s="685">
        <v>16.77</v>
      </c>
      <c r="D225" s="744">
        <v>0.18</v>
      </c>
      <c r="E225" s="685">
        <v>0</v>
      </c>
      <c r="F225" s="78" t="s">
        <v>1177</v>
      </c>
      <c r="G225" s="78"/>
    </row>
    <row r="226" spans="1:7">
      <c r="A226" s="744" t="s">
        <v>1188</v>
      </c>
      <c r="B226" s="744">
        <v>0</v>
      </c>
      <c r="C226" s="685">
        <v>2.7</v>
      </c>
      <c r="D226" s="744">
        <v>0.18</v>
      </c>
      <c r="E226" s="685">
        <v>0</v>
      </c>
      <c r="F226" s="78" t="s">
        <v>1186</v>
      </c>
      <c r="G226" s="78"/>
    </row>
    <row r="227" spans="1:7">
      <c r="A227" s="744" t="s">
        <v>1189</v>
      </c>
      <c r="B227" s="744">
        <v>0</v>
      </c>
      <c r="C227" s="685">
        <v>6.8100000000000005</v>
      </c>
      <c r="D227" s="744">
        <v>0.18</v>
      </c>
      <c r="E227" s="685">
        <v>0</v>
      </c>
      <c r="F227" s="78" t="s">
        <v>1186</v>
      </c>
      <c r="G227" s="78"/>
    </row>
    <row r="228" spans="1:7">
      <c r="A228" s="744" t="s">
        <v>1190</v>
      </c>
      <c r="B228" s="744">
        <v>0</v>
      </c>
      <c r="C228" s="685">
        <v>32.01</v>
      </c>
      <c r="D228" s="744">
        <v>0.18</v>
      </c>
      <c r="E228" s="685">
        <v>0</v>
      </c>
      <c r="F228" s="78" t="s">
        <v>1186</v>
      </c>
      <c r="G228" s="78"/>
    </row>
    <row r="229" spans="1:7">
      <c r="A229" s="744" t="s">
        <v>1191</v>
      </c>
      <c r="B229" s="744">
        <v>40</v>
      </c>
      <c r="C229" s="685">
        <v>15.168000000000003</v>
      </c>
      <c r="D229" s="744">
        <v>0.18</v>
      </c>
      <c r="E229" s="685">
        <v>739.90243902439033</v>
      </c>
      <c r="F229" s="78" t="s">
        <v>1177</v>
      </c>
      <c r="G229" s="78"/>
    </row>
    <row r="230" spans="1:7">
      <c r="A230" s="744" t="s">
        <v>1192</v>
      </c>
      <c r="B230" s="744">
        <v>16</v>
      </c>
      <c r="C230" s="685">
        <v>11.25</v>
      </c>
      <c r="D230" s="744">
        <v>0.18</v>
      </c>
      <c r="E230" s="685">
        <v>219.51219512195121</v>
      </c>
      <c r="F230" s="78" t="s">
        <v>1186</v>
      </c>
      <c r="G230" s="78"/>
    </row>
    <row r="231" spans="1:7">
      <c r="A231" s="744" t="s">
        <v>1193</v>
      </c>
      <c r="B231" s="744">
        <v>8</v>
      </c>
      <c r="C231" s="685">
        <v>12.299999999999999</v>
      </c>
      <c r="D231" s="744">
        <v>0.18</v>
      </c>
      <c r="E231" s="685">
        <v>119.99999999999999</v>
      </c>
      <c r="F231" s="78" t="s">
        <v>1186</v>
      </c>
      <c r="G231" s="78"/>
    </row>
    <row r="232" spans="1:7">
      <c r="A232" s="744" t="s">
        <v>1194</v>
      </c>
      <c r="B232" s="744">
        <v>2</v>
      </c>
      <c r="C232" s="685">
        <v>11.175000000000001</v>
      </c>
      <c r="D232" s="744">
        <v>0.18</v>
      </c>
      <c r="E232" s="685">
        <v>27.256097560975608</v>
      </c>
      <c r="F232" s="78" t="s">
        <v>1186</v>
      </c>
      <c r="G232" s="78"/>
    </row>
    <row r="233" spans="1:7">
      <c r="A233" s="744" t="s">
        <v>1195</v>
      </c>
      <c r="B233" s="744">
        <v>0</v>
      </c>
      <c r="C233" s="685">
        <v>16.774999999999999</v>
      </c>
      <c r="D233" s="744">
        <v>0.18</v>
      </c>
      <c r="E233" s="685">
        <v>0</v>
      </c>
      <c r="F233" s="78" t="s">
        <v>1177</v>
      </c>
      <c r="G233" s="78"/>
    </row>
    <row r="234" spans="1:7">
      <c r="A234" s="744" t="s">
        <v>1196</v>
      </c>
      <c r="B234" s="744">
        <v>0</v>
      </c>
      <c r="C234" s="685">
        <v>15.93</v>
      </c>
      <c r="D234" s="744">
        <v>0.18</v>
      </c>
      <c r="E234" s="685">
        <v>0</v>
      </c>
      <c r="F234" s="78" t="s">
        <v>1186</v>
      </c>
      <c r="G234" s="78"/>
    </row>
    <row r="235" spans="1:7">
      <c r="A235" s="744" t="s">
        <v>1197</v>
      </c>
      <c r="B235" s="744">
        <v>0</v>
      </c>
      <c r="C235" s="685">
        <v>18.375</v>
      </c>
      <c r="D235" s="744">
        <v>0.18</v>
      </c>
      <c r="E235" s="685">
        <v>0</v>
      </c>
      <c r="F235" s="78" t="s">
        <v>1186</v>
      </c>
      <c r="G235" s="78"/>
    </row>
    <row r="236" spans="1:7">
      <c r="A236" s="744" t="s">
        <v>1198</v>
      </c>
      <c r="B236" s="744">
        <v>0</v>
      </c>
      <c r="C236" s="685">
        <v>13.049999999999999</v>
      </c>
      <c r="D236" s="744">
        <v>0.18</v>
      </c>
      <c r="E236" s="685">
        <v>0</v>
      </c>
      <c r="F236" s="78" t="s">
        <v>1186</v>
      </c>
      <c r="G236" s="78"/>
    </row>
    <row r="237" spans="1:7">
      <c r="A237" s="744" t="s">
        <v>1199</v>
      </c>
      <c r="B237" s="744">
        <v>0</v>
      </c>
      <c r="C237" s="685">
        <v>21.745000000000001</v>
      </c>
      <c r="D237" s="744">
        <v>0.18</v>
      </c>
      <c r="E237" s="685">
        <v>0</v>
      </c>
      <c r="F237" s="78" t="s">
        <v>1177</v>
      </c>
      <c r="G237" s="78"/>
    </row>
    <row r="238" spans="1:7">
      <c r="A238" s="744" t="s">
        <v>1200</v>
      </c>
      <c r="B238" s="744">
        <v>0</v>
      </c>
      <c r="C238" s="685">
        <v>22.365000000000002</v>
      </c>
      <c r="D238" s="744">
        <v>0.18</v>
      </c>
      <c r="E238" s="685">
        <v>0</v>
      </c>
      <c r="F238" s="78" t="s">
        <v>1186</v>
      </c>
      <c r="G238" s="78"/>
    </row>
    <row r="239" spans="1:7">
      <c r="A239" s="744" t="s">
        <v>1201</v>
      </c>
      <c r="B239" s="744">
        <v>0</v>
      </c>
      <c r="C239" s="685">
        <v>20.504999999999999</v>
      </c>
      <c r="D239" s="744">
        <v>0.18</v>
      </c>
      <c r="E239" s="685">
        <v>0</v>
      </c>
      <c r="F239" s="78" t="s">
        <v>1186</v>
      </c>
      <c r="G239" s="78"/>
    </row>
    <row r="240" spans="1:7">
      <c r="A240" s="744" t="s">
        <v>1202</v>
      </c>
      <c r="B240" s="744">
        <v>0</v>
      </c>
      <c r="C240" s="685">
        <v>13.98</v>
      </c>
      <c r="D240" s="744">
        <v>0.18</v>
      </c>
      <c r="E240" s="685">
        <v>0</v>
      </c>
      <c r="F240" s="78" t="s">
        <v>1186</v>
      </c>
      <c r="G240" s="78"/>
    </row>
    <row r="241" spans="1:7">
      <c r="A241" s="744" t="s">
        <v>1203</v>
      </c>
      <c r="B241" s="744">
        <v>0</v>
      </c>
      <c r="C241" s="685">
        <v>34.795000000000002</v>
      </c>
      <c r="D241" s="744">
        <v>0.18</v>
      </c>
      <c r="E241" s="685">
        <v>0</v>
      </c>
      <c r="F241" s="78" t="s">
        <v>1177</v>
      </c>
      <c r="G241" s="78"/>
    </row>
    <row r="242" spans="1:7">
      <c r="A242" s="744" t="s">
        <v>1204</v>
      </c>
      <c r="B242" s="744">
        <v>0</v>
      </c>
      <c r="C242" s="685">
        <v>24.224999999999998</v>
      </c>
      <c r="D242" s="744">
        <v>0.18</v>
      </c>
      <c r="E242" s="685">
        <v>0</v>
      </c>
      <c r="F242" s="78" t="s">
        <v>1186</v>
      </c>
      <c r="G242" s="78"/>
    </row>
    <row r="243" spans="1:7">
      <c r="A243" s="744" t="s">
        <v>1205</v>
      </c>
      <c r="B243" s="744">
        <v>0</v>
      </c>
      <c r="C243" s="685">
        <v>28.605</v>
      </c>
      <c r="D243" s="744">
        <v>0.18</v>
      </c>
      <c r="E243" s="685">
        <v>0</v>
      </c>
      <c r="F243" s="78" t="s">
        <v>1186</v>
      </c>
      <c r="G243" s="78"/>
    </row>
    <row r="244" spans="1:7">
      <c r="A244" s="744" t="s">
        <v>1206</v>
      </c>
      <c r="B244" s="744">
        <v>0</v>
      </c>
      <c r="C244" s="685">
        <v>15.84</v>
      </c>
      <c r="D244" s="744">
        <v>0.18</v>
      </c>
      <c r="E244" s="685">
        <v>0</v>
      </c>
      <c r="F244" s="78" t="s">
        <v>1186</v>
      </c>
      <c r="G244" s="78"/>
    </row>
    <row r="245" spans="1:7">
      <c r="A245" s="744" t="s">
        <v>1207</v>
      </c>
      <c r="B245" s="744">
        <v>8</v>
      </c>
      <c r="C245" s="685">
        <v>10.86</v>
      </c>
      <c r="D245" s="744">
        <v>0.18</v>
      </c>
      <c r="E245" s="685">
        <v>105.95121951219511</v>
      </c>
      <c r="F245" s="78" t="s">
        <v>1177</v>
      </c>
      <c r="G245" s="78"/>
    </row>
    <row r="246" spans="1:7">
      <c r="A246" s="744" t="s">
        <v>1208</v>
      </c>
      <c r="B246" s="744">
        <v>89.333333333333343</v>
      </c>
      <c r="C246" s="685">
        <v>3.3000000000000003</v>
      </c>
      <c r="D246" s="744">
        <v>0.18</v>
      </c>
      <c r="E246" s="685">
        <v>359.51219512195127</v>
      </c>
      <c r="F246" s="78" t="s">
        <v>1186</v>
      </c>
      <c r="G246" s="78"/>
    </row>
    <row r="247" spans="1:7">
      <c r="A247" s="758" t="s">
        <v>1209</v>
      </c>
      <c r="B247" s="758" t="s">
        <v>454</v>
      </c>
      <c r="C247" s="803" t="s">
        <v>1126</v>
      </c>
      <c r="D247" s="758" t="s">
        <v>1164</v>
      </c>
      <c r="E247" s="803" t="s">
        <v>1165</v>
      </c>
      <c r="F247" s="78" t="s">
        <v>94</v>
      </c>
      <c r="G247" s="78"/>
    </row>
    <row r="248" spans="1:7">
      <c r="A248" s="744" t="s">
        <v>1210</v>
      </c>
      <c r="B248" s="744">
        <v>0</v>
      </c>
      <c r="C248" s="685">
        <v>1.7399999999999998</v>
      </c>
      <c r="D248" s="744">
        <v>0.18</v>
      </c>
      <c r="E248" s="685">
        <v>0</v>
      </c>
      <c r="F248" s="78" t="s">
        <v>1211</v>
      </c>
      <c r="G248" s="78"/>
    </row>
    <row r="249" spans="1:7">
      <c r="A249" s="744" t="s">
        <v>1178</v>
      </c>
      <c r="B249" s="744">
        <v>0</v>
      </c>
      <c r="C249" s="685">
        <v>0.871</v>
      </c>
      <c r="D249" s="744">
        <v>0.18</v>
      </c>
      <c r="E249" s="685">
        <v>0</v>
      </c>
      <c r="F249" s="78" t="s">
        <v>94</v>
      </c>
      <c r="G249" s="78"/>
    </row>
    <row r="250" spans="1:7">
      <c r="A250" s="744" t="s">
        <v>1181</v>
      </c>
      <c r="B250" s="744">
        <v>0</v>
      </c>
      <c r="C250" s="685">
        <v>1.08</v>
      </c>
      <c r="D250" s="744">
        <v>0.18</v>
      </c>
      <c r="E250" s="685">
        <v>0</v>
      </c>
      <c r="F250" s="78"/>
      <c r="G250" s="78"/>
    </row>
    <row r="251" spans="1:7">
      <c r="A251" s="744" t="s">
        <v>1212</v>
      </c>
      <c r="B251" s="744">
        <v>0</v>
      </c>
      <c r="C251" s="685">
        <v>0.48</v>
      </c>
      <c r="D251" s="744">
        <v>0.18</v>
      </c>
      <c r="E251" s="685">
        <v>0</v>
      </c>
      <c r="F251" s="78" t="s">
        <v>94</v>
      </c>
      <c r="G251" s="78"/>
    </row>
    <row r="252" spans="1:7">
      <c r="A252" s="744" t="s">
        <v>1213</v>
      </c>
      <c r="B252" s="744">
        <v>0</v>
      </c>
      <c r="C252" s="685">
        <v>1.1400000000000001</v>
      </c>
      <c r="D252" s="744">
        <v>0.18</v>
      </c>
      <c r="E252" s="685">
        <v>0</v>
      </c>
      <c r="F252" s="78" t="s">
        <v>94</v>
      </c>
      <c r="G252" s="78"/>
    </row>
    <row r="253" spans="1:7">
      <c r="A253" s="744" t="s">
        <v>1214</v>
      </c>
      <c r="B253" s="744">
        <v>0</v>
      </c>
      <c r="C253" s="685">
        <v>9.0449999999999999</v>
      </c>
      <c r="D253" s="744">
        <v>0.18</v>
      </c>
      <c r="E253" s="685">
        <v>0</v>
      </c>
      <c r="F253" s="78" t="s">
        <v>1215</v>
      </c>
      <c r="G253" s="78"/>
    </row>
    <row r="254" spans="1:7">
      <c r="A254" s="744" t="s">
        <v>1216</v>
      </c>
      <c r="B254" s="744">
        <v>0</v>
      </c>
      <c r="C254" s="685">
        <v>12.225000000000001</v>
      </c>
      <c r="D254" s="744">
        <v>0.18</v>
      </c>
      <c r="E254" s="685">
        <v>0</v>
      </c>
      <c r="F254" s="78" t="s">
        <v>1177</v>
      </c>
      <c r="G254" s="78"/>
    </row>
    <row r="255" spans="1:7">
      <c r="A255" s="744" t="s">
        <v>1217</v>
      </c>
      <c r="B255" s="744">
        <v>0</v>
      </c>
      <c r="C255" s="685">
        <v>21.315000000000001</v>
      </c>
      <c r="D255" s="744">
        <v>0.18</v>
      </c>
      <c r="E255" s="685">
        <v>0</v>
      </c>
      <c r="F255" s="78" t="s">
        <v>1177</v>
      </c>
      <c r="G255" s="78"/>
    </row>
    <row r="256" spans="1:7">
      <c r="A256" s="744" t="s">
        <v>1218</v>
      </c>
      <c r="B256" s="744">
        <v>0</v>
      </c>
      <c r="C256" s="685">
        <v>28.32</v>
      </c>
      <c r="D256" s="744">
        <v>0.18</v>
      </c>
      <c r="E256" s="685">
        <v>0</v>
      </c>
      <c r="F256" s="78" t="s">
        <v>1177</v>
      </c>
      <c r="G256" s="78"/>
    </row>
    <row r="257" spans="1:7">
      <c r="A257" s="744" t="s">
        <v>1219</v>
      </c>
      <c r="B257" s="744">
        <v>0</v>
      </c>
      <c r="C257" s="685">
        <v>91.034999999999997</v>
      </c>
      <c r="D257" s="744">
        <v>0.18</v>
      </c>
      <c r="E257" s="685">
        <v>0</v>
      </c>
      <c r="F257" s="78" t="s">
        <v>1177</v>
      </c>
      <c r="G257" s="78"/>
    </row>
    <row r="258" spans="1:7">
      <c r="A258" s="744" t="s">
        <v>1220</v>
      </c>
      <c r="B258" s="744">
        <v>10</v>
      </c>
      <c r="C258" s="685">
        <v>128.565</v>
      </c>
      <c r="D258" s="744">
        <v>0.18</v>
      </c>
      <c r="E258" s="685">
        <v>1567.8658536585365</v>
      </c>
      <c r="F258" s="78" t="s">
        <v>1177</v>
      </c>
      <c r="G258" s="78"/>
    </row>
    <row r="259" spans="1:7">
      <c r="A259" s="744" t="s">
        <v>1221</v>
      </c>
      <c r="B259" s="744">
        <v>0</v>
      </c>
      <c r="C259" s="685">
        <v>161.83500000000001</v>
      </c>
      <c r="D259" s="744">
        <v>0.18</v>
      </c>
      <c r="E259" s="685">
        <v>0</v>
      </c>
      <c r="F259" s="78" t="s">
        <v>1177</v>
      </c>
      <c r="G259" s="78"/>
    </row>
    <row r="260" spans="1:7">
      <c r="A260" s="744" t="s">
        <v>1222</v>
      </c>
      <c r="B260" s="744">
        <v>0</v>
      </c>
      <c r="C260" s="685">
        <v>232.215</v>
      </c>
      <c r="D260" s="744">
        <v>0.18</v>
      </c>
      <c r="E260" s="685">
        <v>0</v>
      </c>
      <c r="F260" s="78" t="s">
        <v>1177</v>
      </c>
      <c r="G260" s="78"/>
    </row>
    <row r="261" spans="1:7">
      <c r="A261" s="744" t="s">
        <v>1223</v>
      </c>
      <c r="B261" s="744">
        <v>2</v>
      </c>
      <c r="C261" s="685">
        <v>2.0250000000000004</v>
      </c>
      <c r="D261" s="744">
        <v>0.18</v>
      </c>
      <c r="E261" s="685">
        <v>4.9390243902439028</v>
      </c>
      <c r="F261" s="78" t="s">
        <v>1186</v>
      </c>
      <c r="G261" s="78"/>
    </row>
    <row r="262" spans="1:7">
      <c r="A262" s="744" t="s">
        <v>1224</v>
      </c>
      <c r="B262" s="744">
        <v>0</v>
      </c>
      <c r="C262" s="685">
        <v>2.0999999999999996</v>
      </c>
      <c r="D262" s="744">
        <v>0.18</v>
      </c>
      <c r="E262" s="685">
        <v>0</v>
      </c>
      <c r="F262" s="78" t="s">
        <v>1186</v>
      </c>
      <c r="G262" s="78"/>
    </row>
    <row r="263" spans="1:7">
      <c r="A263" s="744" t="s">
        <v>1225</v>
      </c>
      <c r="B263" s="744">
        <v>6</v>
      </c>
      <c r="C263" s="685">
        <v>2.7</v>
      </c>
      <c r="D263" s="744">
        <v>0.18</v>
      </c>
      <c r="E263" s="685">
        <v>19.756097560975611</v>
      </c>
      <c r="F263" s="78" t="s">
        <v>1186</v>
      </c>
      <c r="G263" s="78"/>
    </row>
    <row r="264" spans="1:7">
      <c r="A264" s="744" t="s">
        <v>1226</v>
      </c>
      <c r="B264" s="744">
        <v>0</v>
      </c>
      <c r="C264" s="685">
        <v>3.63</v>
      </c>
      <c r="D264" s="744">
        <v>0.18</v>
      </c>
      <c r="E264" s="685">
        <v>0</v>
      </c>
      <c r="F264" s="78" t="s">
        <v>1186</v>
      </c>
      <c r="G264" s="78"/>
    </row>
    <row r="265" spans="1:7">
      <c r="A265" s="744" t="s">
        <v>1227</v>
      </c>
      <c r="B265" s="744">
        <v>0</v>
      </c>
      <c r="C265" s="685">
        <v>4.5749999999999993</v>
      </c>
      <c r="D265" s="744">
        <v>0.18</v>
      </c>
      <c r="E265" s="685">
        <v>0</v>
      </c>
      <c r="F265" s="78" t="s">
        <v>1177</v>
      </c>
      <c r="G265" s="78"/>
    </row>
    <row r="266" spans="1:7">
      <c r="A266" s="744" t="s">
        <v>1228</v>
      </c>
      <c r="B266" s="744">
        <v>10</v>
      </c>
      <c r="C266" s="685">
        <v>2.86</v>
      </c>
      <c r="D266" s="744">
        <v>0.18</v>
      </c>
      <c r="E266" s="685">
        <v>34.878048780487802</v>
      </c>
      <c r="F266" s="78" t="s">
        <v>1229</v>
      </c>
      <c r="G266" s="78"/>
    </row>
    <row r="267" spans="1:7">
      <c r="A267" s="744" t="s">
        <v>1230</v>
      </c>
      <c r="B267" s="744">
        <v>10</v>
      </c>
      <c r="C267" s="685">
        <v>1.2000000000000002</v>
      </c>
      <c r="D267" s="744">
        <v>0.18</v>
      </c>
      <c r="E267" s="685">
        <v>14.634146341463415</v>
      </c>
      <c r="F267" s="78" t="s">
        <v>1177</v>
      </c>
      <c r="G267" s="78"/>
    </row>
    <row r="268" spans="1:7">
      <c r="A268" s="744" t="s">
        <v>1231</v>
      </c>
      <c r="B268" s="744">
        <v>1</v>
      </c>
      <c r="C268" s="685">
        <v>34.090909090909051</v>
      </c>
      <c r="D268" s="744">
        <v>0.18</v>
      </c>
      <c r="E268" s="685">
        <v>41.574279379157375</v>
      </c>
      <c r="F268" s="78" t="s">
        <v>1186</v>
      </c>
      <c r="G268" s="78"/>
    </row>
    <row r="269" spans="1:7">
      <c r="A269" s="744" t="s">
        <v>1191</v>
      </c>
      <c r="B269" s="744">
        <v>10</v>
      </c>
      <c r="C269" s="685">
        <v>15.168000000000003</v>
      </c>
      <c r="D269" s="744">
        <v>0.18</v>
      </c>
      <c r="E269" s="685">
        <v>184.97560975609758</v>
      </c>
      <c r="F269" s="78" t="s">
        <v>1177</v>
      </c>
      <c r="G269" s="78"/>
    </row>
    <row r="270" spans="1:7">
      <c r="A270" s="744" t="s">
        <v>1192</v>
      </c>
      <c r="B270" s="744"/>
      <c r="C270" s="685">
        <v>11.25</v>
      </c>
      <c r="D270" s="744">
        <v>0.18</v>
      </c>
      <c r="E270" s="685">
        <v>0</v>
      </c>
      <c r="F270" s="78" t="s">
        <v>1186</v>
      </c>
      <c r="G270" s="78"/>
    </row>
    <row r="271" spans="1:7">
      <c r="A271" s="744" t="s">
        <v>1193</v>
      </c>
      <c r="B271" s="744"/>
      <c r="C271" s="685">
        <v>12.299999999999999</v>
      </c>
      <c r="D271" s="744">
        <v>0.18</v>
      </c>
      <c r="E271" s="685">
        <v>0</v>
      </c>
      <c r="F271" s="78" t="s">
        <v>1186</v>
      </c>
      <c r="G271" s="78"/>
    </row>
    <row r="272" spans="1:7">
      <c r="A272" s="744" t="s">
        <v>1194</v>
      </c>
      <c r="B272" s="744">
        <v>2</v>
      </c>
      <c r="C272" s="685">
        <v>11.175000000000001</v>
      </c>
      <c r="D272" s="744">
        <v>0.18</v>
      </c>
      <c r="E272" s="685">
        <v>27.256097560975608</v>
      </c>
      <c r="F272" s="78" t="s">
        <v>1186</v>
      </c>
      <c r="G272" s="78"/>
    </row>
    <row r="273" spans="1:7">
      <c r="A273" s="744" t="s">
        <v>1232</v>
      </c>
      <c r="B273" s="744">
        <v>0</v>
      </c>
      <c r="C273" s="685">
        <v>16.774999999999999</v>
      </c>
      <c r="D273" s="744">
        <v>0.18</v>
      </c>
      <c r="E273" s="685">
        <v>0</v>
      </c>
      <c r="F273" s="78" t="s">
        <v>1177</v>
      </c>
      <c r="G273" s="78"/>
    </row>
    <row r="274" spans="1:7">
      <c r="A274" s="744" t="s">
        <v>1196</v>
      </c>
      <c r="B274" s="744"/>
      <c r="C274" s="685">
        <v>15.93</v>
      </c>
      <c r="D274" s="744">
        <v>0.18</v>
      </c>
      <c r="E274" s="685">
        <v>0</v>
      </c>
      <c r="F274" s="78" t="s">
        <v>1186</v>
      </c>
      <c r="G274" s="78"/>
    </row>
    <row r="275" spans="1:7">
      <c r="A275" s="744" t="s">
        <v>1197</v>
      </c>
      <c r="B275" s="744"/>
      <c r="C275" s="685">
        <v>18.375</v>
      </c>
      <c r="D275" s="744">
        <v>0.18</v>
      </c>
      <c r="E275" s="685">
        <v>0</v>
      </c>
      <c r="F275" s="78" t="s">
        <v>1186</v>
      </c>
      <c r="G275" s="78"/>
    </row>
    <row r="276" spans="1:7">
      <c r="A276" s="744" t="s">
        <v>1198</v>
      </c>
      <c r="B276" s="744">
        <v>0</v>
      </c>
      <c r="C276" s="685">
        <v>13.049999999999999</v>
      </c>
      <c r="D276" s="744">
        <v>0.18</v>
      </c>
      <c r="E276" s="685">
        <v>0</v>
      </c>
      <c r="F276" s="78" t="s">
        <v>1186</v>
      </c>
      <c r="G276" s="78"/>
    </row>
    <row r="277" spans="1:7">
      <c r="A277" s="744" t="s">
        <v>1233</v>
      </c>
      <c r="B277" s="744">
        <v>0</v>
      </c>
      <c r="C277" s="685">
        <v>21.745000000000001</v>
      </c>
      <c r="D277" s="744">
        <v>0.18</v>
      </c>
      <c r="E277" s="685">
        <v>0</v>
      </c>
      <c r="F277" s="78" t="s">
        <v>1177</v>
      </c>
      <c r="G277" s="78"/>
    </row>
    <row r="278" spans="1:7">
      <c r="A278" s="744" t="s">
        <v>1200</v>
      </c>
      <c r="B278" s="744"/>
      <c r="C278" s="685">
        <v>22.365000000000002</v>
      </c>
      <c r="D278" s="744">
        <v>0.18</v>
      </c>
      <c r="E278" s="685">
        <v>0</v>
      </c>
      <c r="F278" s="78" t="s">
        <v>1186</v>
      </c>
      <c r="G278" s="78"/>
    </row>
    <row r="279" spans="1:7">
      <c r="A279" s="744" t="s">
        <v>1201</v>
      </c>
      <c r="B279" s="744"/>
      <c r="C279" s="685">
        <v>20.504999999999999</v>
      </c>
      <c r="D279" s="744">
        <v>0.18</v>
      </c>
      <c r="E279" s="685">
        <v>0</v>
      </c>
      <c r="F279" s="78" t="s">
        <v>1186</v>
      </c>
      <c r="G279" s="78"/>
    </row>
    <row r="280" spans="1:7">
      <c r="A280" s="744" t="s">
        <v>1202</v>
      </c>
      <c r="B280" s="744">
        <v>0</v>
      </c>
      <c r="C280" s="685">
        <v>13.98</v>
      </c>
      <c r="D280" s="744">
        <v>0.18</v>
      </c>
      <c r="E280" s="685">
        <v>0</v>
      </c>
      <c r="F280" s="78" t="s">
        <v>1186</v>
      </c>
      <c r="G280" s="78"/>
    </row>
    <row r="281" spans="1:7">
      <c r="A281" s="744" t="s">
        <v>1234</v>
      </c>
      <c r="B281" s="744">
        <v>0</v>
      </c>
      <c r="C281" s="685">
        <v>34.795000000000002</v>
      </c>
      <c r="D281" s="744">
        <v>0.18</v>
      </c>
      <c r="E281" s="685">
        <v>0</v>
      </c>
      <c r="F281" s="78" t="s">
        <v>1177</v>
      </c>
      <c r="G281" s="78"/>
    </row>
    <row r="282" spans="1:7">
      <c r="A282" s="744" t="s">
        <v>1204</v>
      </c>
      <c r="B282" s="744">
        <v>0</v>
      </c>
      <c r="C282" s="685">
        <v>24.224999999999998</v>
      </c>
      <c r="D282" s="744">
        <v>0.18</v>
      </c>
      <c r="E282" s="685">
        <v>0</v>
      </c>
      <c r="F282" s="78" t="s">
        <v>1186</v>
      </c>
      <c r="G282" s="78"/>
    </row>
    <row r="283" spans="1:7">
      <c r="A283" s="744" t="s">
        <v>1205</v>
      </c>
      <c r="B283" s="744">
        <v>0</v>
      </c>
      <c r="C283" s="685">
        <v>28.605</v>
      </c>
      <c r="D283" s="744">
        <v>0.18</v>
      </c>
      <c r="E283" s="685">
        <v>0</v>
      </c>
      <c r="F283" s="78" t="s">
        <v>1186</v>
      </c>
      <c r="G283" s="78"/>
    </row>
    <row r="284" spans="1:7">
      <c r="A284" s="744" t="s">
        <v>1206</v>
      </c>
      <c r="B284" s="744">
        <v>0</v>
      </c>
      <c r="C284" s="685">
        <v>15.84</v>
      </c>
      <c r="D284" s="744">
        <v>0.18</v>
      </c>
      <c r="E284" s="685">
        <v>0</v>
      </c>
      <c r="F284" s="78" t="s">
        <v>1186</v>
      </c>
      <c r="G284" s="78"/>
    </row>
    <row r="285" spans="1:7">
      <c r="A285" s="744" t="s">
        <v>1235</v>
      </c>
      <c r="B285" s="744">
        <v>2</v>
      </c>
      <c r="C285" s="685">
        <v>10.86</v>
      </c>
      <c r="D285" s="744">
        <v>0.18</v>
      </c>
      <c r="E285" s="685">
        <v>26.487804878048777</v>
      </c>
      <c r="F285" s="78" t="s">
        <v>1177</v>
      </c>
      <c r="G285" s="78"/>
    </row>
    <row r="286" spans="1:7">
      <c r="A286" s="744" t="s">
        <v>1208</v>
      </c>
      <c r="B286" s="744">
        <v>13.333333333333334</v>
      </c>
      <c r="C286" s="685">
        <v>3.3000000000000003</v>
      </c>
      <c r="D286" s="744">
        <v>0.18</v>
      </c>
      <c r="E286" s="685">
        <v>53.658536585365859</v>
      </c>
      <c r="F286" s="78" t="s">
        <v>1186</v>
      </c>
      <c r="G286" s="78"/>
    </row>
    <row r="287" spans="1:7">
      <c r="A287" s="758" t="s">
        <v>1236</v>
      </c>
      <c r="B287" s="758" t="s">
        <v>454</v>
      </c>
      <c r="C287" s="803" t="s">
        <v>1126</v>
      </c>
      <c r="D287" s="758" t="s">
        <v>1164</v>
      </c>
      <c r="E287" s="803" t="s">
        <v>1165</v>
      </c>
      <c r="F287" s="78" t="s">
        <v>94</v>
      </c>
      <c r="G287" s="78"/>
    </row>
    <row r="288" spans="1:7">
      <c r="A288" s="744" t="s">
        <v>1237</v>
      </c>
      <c r="B288" s="744">
        <v>55</v>
      </c>
      <c r="C288" s="685">
        <v>0.255</v>
      </c>
      <c r="D288" s="744">
        <v>0.18</v>
      </c>
      <c r="E288" s="685">
        <v>51.310975609756099</v>
      </c>
      <c r="F288" s="78" t="s">
        <v>1238</v>
      </c>
      <c r="G288" s="78"/>
    </row>
    <row r="289" spans="1:7">
      <c r="A289" s="744" t="s">
        <v>1239</v>
      </c>
      <c r="B289" s="744">
        <v>55</v>
      </c>
      <c r="C289" s="685"/>
      <c r="D289" s="744"/>
      <c r="E289" s="685"/>
      <c r="F289" s="78" t="s">
        <v>1240</v>
      </c>
      <c r="G289" s="78"/>
    </row>
    <row r="290" spans="1:7">
      <c r="A290" s="744" t="s">
        <v>1241</v>
      </c>
      <c r="B290" s="744">
        <v>55</v>
      </c>
      <c r="C290" s="685"/>
      <c r="D290" s="744"/>
      <c r="E290" s="685"/>
      <c r="F290" s="78" t="s">
        <v>1240</v>
      </c>
      <c r="G290" s="78"/>
    </row>
    <row r="291" spans="1:7">
      <c r="A291" s="744" t="s">
        <v>1242</v>
      </c>
      <c r="B291" s="744">
        <v>15</v>
      </c>
      <c r="C291" s="685">
        <v>0.375</v>
      </c>
      <c r="D291" s="744">
        <v>0.18</v>
      </c>
      <c r="E291" s="685">
        <v>20.579268292682926</v>
      </c>
      <c r="F291" s="78" t="s">
        <v>1243</v>
      </c>
      <c r="G291" s="78"/>
    </row>
    <row r="292" spans="1:7">
      <c r="A292" s="744" t="s">
        <v>1244</v>
      </c>
      <c r="B292" s="744">
        <v>15</v>
      </c>
      <c r="C292" s="685"/>
      <c r="D292" s="744"/>
      <c r="E292" s="685"/>
      <c r="F292" s="78" t="s">
        <v>1243</v>
      </c>
      <c r="G292" s="78"/>
    </row>
    <row r="293" spans="1:7">
      <c r="A293" s="744" t="s">
        <v>1245</v>
      </c>
      <c r="B293" s="744">
        <v>15</v>
      </c>
      <c r="C293" s="685"/>
      <c r="D293" s="744"/>
      <c r="E293" s="685"/>
      <c r="F293" s="78" t="s">
        <v>1243</v>
      </c>
      <c r="G293" s="78"/>
    </row>
    <row r="294" spans="1:7">
      <c r="A294" s="744" t="s">
        <v>1246</v>
      </c>
      <c r="B294" s="744">
        <v>208</v>
      </c>
      <c r="C294" s="685">
        <v>4.4999999999999998E-2</v>
      </c>
      <c r="D294" s="744">
        <v>0.18</v>
      </c>
      <c r="E294" s="685">
        <v>11.414634146341461</v>
      </c>
      <c r="F294" s="78" t="s">
        <v>1247</v>
      </c>
      <c r="G294" s="78"/>
    </row>
    <row r="295" spans="1:7">
      <c r="A295" s="744" t="s">
        <v>1248</v>
      </c>
      <c r="B295" s="744">
        <v>75</v>
      </c>
      <c r="C295" s="685">
        <v>0.22499999999999998</v>
      </c>
      <c r="D295" s="744">
        <v>0.18</v>
      </c>
      <c r="E295" s="685">
        <v>20.579268292682926</v>
      </c>
      <c r="F295" s="78" t="s">
        <v>1247</v>
      </c>
      <c r="G295" s="78"/>
    </row>
    <row r="296" spans="1:7">
      <c r="A296" s="744" t="s">
        <v>1249</v>
      </c>
      <c r="B296" s="744">
        <v>27.6</v>
      </c>
      <c r="C296" s="685">
        <v>0.15000000000000002</v>
      </c>
      <c r="D296" s="744">
        <v>0.18</v>
      </c>
      <c r="E296" s="685">
        <v>5.0487804878048781</v>
      </c>
      <c r="F296" s="78" t="s">
        <v>1247</v>
      </c>
      <c r="G296" s="78"/>
    </row>
    <row r="297" spans="1:7">
      <c r="A297" s="744" t="s">
        <v>1250</v>
      </c>
      <c r="B297" s="744">
        <v>432</v>
      </c>
      <c r="C297" s="685">
        <v>5.6999999999999995E-2</v>
      </c>
      <c r="D297" s="744">
        <v>0.18</v>
      </c>
      <c r="E297" s="685">
        <v>30.029268292682922</v>
      </c>
      <c r="F297" s="78" t="s">
        <v>1247</v>
      </c>
      <c r="G297" s="78"/>
    </row>
    <row r="298" spans="1:7">
      <c r="A298" s="744" t="s">
        <v>1251</v>
      </c>
      <c r="B298" s="744">
        <v>0</v>
      </c>
      <c r="C298" s="685">
        <v>13.035</v>
      </c>
      <c r="D298" s="744">
        <v>0.18</v>
      </c>
      <c r="E298" s="685">
        <v>0</v>
      </c>
      <c r="F298" s="78" t="s">
        <v>1247</v>
      </c>
      <c r="G298" s="78"/>
    </row>
    <row r="299" spans="1:7">
      <c r="A299" s="744" t="s">
        <v>1252</v>
      </c>
      <c r="B299" s="744">
        <v>5.4</v>
      </c>
      <c r="C299" s="685">
        <v>6.8550000000000004</v>
      </c>
      <c r="D299" s="744">
        <v>0.18</v>
      </c>
      <c r="E299" s="685">
        <v>45.142682926829266</v>
      </c>
      <c r="F299" s="78" t="s">
        <v>1247</v>
      </c>
      <c r="G299" s="78"/>
    </row>
    <row r="300" spans="1:7">
      <c r="A300" s="744" t="s">
        <v>1253</v>
      </c>
      <c r="B300" s="744">
        <v>2.6999999999999997</v>
      </c>
      <c r="C300" s="685">
        <v>28.846153846153804</v>
      </c>
      <c r="D300" s="744">
        <v>0.18</v>
      </c>
      <c r="E300" s="685">
        <v>94.981238273921036</v>
      </c>
      <c r="F300" s="78" t="s">
        <v>1247</v>
      </c>
      <c r="G300" s="78"/>
    </row>
    <row r="301" spans="1:7">
      <c r="A301" s="744" t="s">
        <v>1254</v>
      </c>
      <c r="B301" s="744">
        <v>2.6999999999999997</v>
      </c>
      <c r="C301" s="685">
        <v>9.2250000000000014</v>
      </c>
      <c r="D301" s="744">
        <v>0.18</v>
      </c>
      <c r="E301" s="685">
        <v>30.375</v>
      </c>
      <c r="F301" s="78" t="s">
        <v>1247</v>
      </c>
      <c r="G301" s="78"/>
    </row>
    <row r="302" spans="1:7">
      <c r="A302" s="744" t="s">
        <v>1255</v>
      </c>
      <c r="B302" s="744">
        <v>9</v>
      </c>
      <c r="C302" s="685">
        <v>22.5</v>
      </c>
      <c r="D302" s="744">
        <v>0.18</v>
      </c>
      <c r="E302" s="685">
        <v>246.95121951219511</v>
      </c>
      <c r="F302" s="78" t="s">
        <v>1256</v>
      </c>
      <c r="G302" s="78"/>
    </row>
    <row r="303" spans="1:7">
      <c r="A303" s="741"/>
      <c r="B303" s="741"/>
      <c r="C303" s="741"/>
      <c r="D303" s="741"/>
      <c r="E303" s="741"/>
      <c r="F303" s="78"/>
      <c r="G303" s="78"/>
    </row>
    <row r="304" spans="1:7">
      <c r="A304" s="741"/>
      <c r="B304" s="741"/>
      <c r="C304" s="996" t="s">
        <v>1257</v>
      </c>
      <c r="D304" s="998"/>
      <c r="E304" s="803">
        <v>4708</v>
      </c>
      <c r="F304" s="78"/>
      <c r="G304" s="78"/>
    </row>
    <row r="305" spans="1:7">
      <c r="A305" s="741"/>
      <c r="B305" s="741"/>
      <c r="C305" s="741"/>
      <c r="D305" s="741"/>
      <c r="E305" s="741"/>
      <c r="F305" s="78"/>
      <c r="G305" s="78"/>
    </row>
    <row r="306" spans="1:7">
      <c r="A306" s="996" t="s">
        <v>1270</v>
      </c>
      <c r="B306" s="997"/>
      <c r="C306" s="997"/>
      <c r="D306" s="997"/>
      <c r="E306" s="998"/>
      <c r="F306" s="78"/>
      <c r="G306" s="78"/>
    </row>
    <row r="307" spans="1:7">
      <c r="A307" s="744"/>
      <c r="B307" s="744" t="s">
        <v>1125</v>
      </c>
      <c r="C307" s="744" t="s">
        <v>1126</v>
      </c>
      <c r="D307" s="744" t="s">
        <v>1127</v>
      </c>
      <c r="E307" s="744" t="s">
        <v>1128</v>
      </c>
      <c r="F307" s="78" t="s">
        <v>1129</v>
      </c>
      <c r="G307" s="78"/>
    </row>
    <row r="308" spans="1:7">
      <c r="A308" s="744" t="s">
        <v>1130</v>
      </c>
      <c r="B308" s="744">
        <v>1</v>
      </c>
      <c r="C308" s="685">
        <v>645.28499999999997</v>
      </c>
      <c r="D308" s="744">
        <v>0.18</v>
      </c>
      <c r="E308" s="685">
        <v>786.93292682926824</v>
      </c>
      <c r="F308" s="78"/>
      <c r="G308" s="78"/>
    </row>
    <row r="309" spans="1:7">
      <c r="A309" s="744" t="s">
        <v>1131</v>
      </c>
      <c r="B309" s="744">
        <v>1</v>
      </c>
      <c r="C309" s="685">
        <v>485.86500000000001</v>
      </c>
      <c r="D309" s="744">
        <v>0.18</v>
      </c>
      <c r="E309" s="685">
        <v>592.51829268292681</v>
      </c>
      <c r="F309" s="78"/>
      <c r="G309" s="78"/>
    </row>
    <row r="310" spans="1:7">
      <c r="A310" s="744" t="s">
        <v>1132</v>
      </c>
      <c r="B310" s="744">
        <v>1</v>
      </c>
      <c r="C310" s="685">
        <v>108.67500000000001</v>
      </c>
      <c r="D310" s="744">
        <v>0.18</v>
      </c>
      <c r="E310" s="685">
        <v>132.53048780487805</v>
      </c>
      <c r="F310" s="78"/>
      <c r="G310" s="78"/>
    </row>
    <row r="311" spans="1:7">
      <c r="A311" s="744" t="s">
        <v>1133</v>
      </c>
      <c r="B311" s="744">
        <v>30</v>
      </c>
      <c r="C311" s="685">
        <v>19.89</v>
      </c>
      <c r="D311" s="744">
        <v>0.18</v>
      </c>
      <c r="E311" s="685">
        <v>727.68292682926824</v>
      </c>
      <c r="F311" s="78" t="s">
        <v>1134</v>
      </c>
      <c r="G311" s="78"/>
    </row>
    <row r="312" spans="1:7">
      <c r="A312" s="744" t="s">
        <v>1135</v>
      </c>
      <c r="B312" s="744">
        <v>15</v>
      </c>
      <c r="C312" s="685">
        <v>123.35999999999999</v>
      </c>
      <c r="D312" s="744">
        <v>0.18</v>
      </c>
      <c r="E312" s="685">
        <v>2256.585365853658</v>
      </c>
      <c r="F312" s="78" t="s">
        <v>1136</v>
      </c>
      <c r="G312" s="78"/>
    </row>
    <row r="313" spans="1:7">
      <c r="A313" s="744" t="s">
        <v>1137</v>
      </c>
      <c r="B313" s="744">
        <v>1</v>
      </c>
      <c r="C313" s="685">
        <v>10.245000000000001</v>
      </c>
      <c r="D313" s="744">
        <v>0.18</v>
      </c>
      <c r="E313" s="685">
        <v>12.49390243902439</v>
      </c>
      <c r="F313" s="78" t="s">
        <v>1138</v>
      </c>
      <c r="G313" s="78"/>
    </row>
    <row r="314" spans="1:7">
      <c r="A314" s="744" t="s">
        <v>1139</v>
      </c>
      <c r="B314" s="744">
        <v>15</v>
      </c>
      <c r="C314" s="685">
        <v>2.2000000000000002</v>
      </c>
      <c r="D314" s="744">
        <v>0.18</v>
      </c>
      <c r="E314" s="685">
        <v>40.243902439024389</v>
      </c>
      <c r="F314" s="78"/>
      <c r="G314" s="78"/>
    </row>
    <row r="315" spans="1:7">
      <c r="A315" s="744" t="s">
        <v>1140</v>
      </c>
      <c r="B315" s="744">
        <v>15</v>
      </c>
      <c r="C315" s="685">
        <v>2.2000000000000002</v>
      </c>
      <c r="D315" s="744">
        <v>0.18</v>
      </c>
      <c r="E315" s="685">
        <v>40.243902439024389</v>
      </c>
      <c r="F315" s="78"/>
      <c r="G315" s="78"/>
    </row>
    <row r="316" spans="1:7">
      <c r="A316" s="744" t="s">
        <v>1141</v>
      </c>
      <c r="B316" s="744">
        <v>1</v>
      </c>
      <c r="C316" s="685">
        <v>16.77</v>
      </c>
      <c r="D316" s="744">
        <v>0.18</v>
      </c>
      <c r="E316" s="685">
        <v>20.45121951219512</v>
      </c>
      <c r="F316" s="78"/>
      <c r="G316" s="78"/>
    </row>
    <row r="317" spans="1:7">
      <c r="A317" s="744" t="s">
        <v>1142</v>
      </c>
      <c r="B317" s="744">
        <v>1</v>
      </c>
      <c r="C317" s="685">
        <v>16.77</v>
      </c>
      <c r="D317" s="744">
        <v>0.18</v>
      </c>
      <c r="E317" s="685">
        <v>20.45121951219512</v>
      </c>
      <c r="F317" s="78"/>
      <c r="G317" s="78"/>
    </row>
    <row r="318" spans="1:7">
      <c r="A318" s="744" t="s">
        <v>1143</v>
      </c>
      <c r="B318" s="744">
        <v>1</v>
      </c>
      <c r="C318" s="685">
        <v>16.77</v>
      </c>
      <c r="D318" s="744">
        <v>0.18</v>
      </c>
      <c r="E318" s="685">
        <v>20.45121951219512</v>
      </c>
      <c r="F318" s="78"/>
      <c r="G318" s="78"/>
    </row>
    <row r="319" spans="1:7">
      <c r="A319" s="744" t="s">
        <v>1144</v>
      </c>
      <c r="B319" s="744">
        <v>1</v>
      </c>
      <c r="C319" s="685">
        <v>16.77</v>
      </c>
      <c r="D319" s="744">
        <v>0.18</v>
      </c>
      <c r="E319" s="685">
        <v>20.45121951219512</v>
      </c>
      <c r="F319" s="78"/>
      <c r="G319" s="78"/>
    </row>
    <row r="320" spans="1:7">
      <c r="A320" s="744" t="s">
        <v>1145</v>
      </c>
      <c r="B320" s="744">
        <v>1</v>
      </c>
      <c r="C320" s="685">
        <v>8.07</v>
      </c>
      <c r="D320" s="744">
        <v>0.18</v>
      </c>
      <c r="E320" s="685">
        <v>9.8414634146341466</v>
      </c>
      <c r="F320" s="78"/>
      <c r="G320" s="78"/>
    </row>
    <row r="321" spans="1:7">
      <c r="A321" s="744" t="s">
        <v>1146</v>
      </c>
      <c r="B321" s="744">
        <v>2</v>
      </c>
      <c r="C321" s="685">
        <v>7.0500000000000007</v>
      </c>
      <c r="D321" s="744">
        <v>0.18</v>
      </c>
      <c r="E321" s="685">
        <v>17.195121951219512</v>
      </c>
      <c r="F321" s="78"/>
      <c r="G321" s="78"/>
    </row>
    <row r="322" spans="1:7">
      <c r="A322" s="744" t="s">
        <v>1147</v>
      </c>
      <c r="B322" s="744">
        <v>60</v>
      </c>
      <c r="C322" s="685">
        <v>0.85499999999999998</v>
      </c>
      <c r="D322" s="744">
        <v>0.18</v>
      </c>
      <c r="E322" s="685">
        <v>62.560975609756092</v>
      </c>
      <c r="F322" s="78"/>
      <c r="G322" s="78"/>
    </row>
    <row r="323" spans="1:7">
      <c r="A323" s="744" t="s">
        <v>1148</v>
      </c>
      <c r="B323" s="744">
        <v>210</v>
      </c>
      <c r="C323" s="685">
        <v>0.11099999999999999</v>
      </c>
      <c r="D323" s="744">
        <v>0.18</v>
      </c>
      <c r="E323" s="685">
        <v>28.426829268292678</v>
      </c>
      <c r="F323" s="78"/>
      <c r="G323" s="78"/>
    </row>
    <row r="324" spans="1:7">
      <c r="A324" s="744" t="s">
        <v>1149</v>
      </c>
      <c r="B324" s="744">
        <v>38</v>
      </c>
      <c r="C324" s="685">
        <v>0.28500000000000003</v>
      </c>
      <c r="D324" s="744">
        <v>0.18</v>
      </c>
      <c r="E324" s="685">
        <v>13.207317073170733</v>
      </c>
      <c r="F324" s="78"/>
      <c r="G324" s="78"/>
    </row>
    <row r="325" spans="1:7">
      <c r="A325" s="744" t="s">
        <v>1259</v>
      </c>
      <c r="B325" s="744">
        <v>1</v>
      </c>
      <c r="C325" s="685">
        <v>391.47</v>
      </c>
      <c r="D325" s="744">
        <v>0.18</v>
      </c>
      <c r="E325" s="685">
        <v>477.40243902439022</v>
      </c>
      <c r="F325" s="78"/>
      <c r="G325" s="78"/>
    </row>
    <row r="326" spans="1:7">
      <c r="A326" s="744" t="s">
        <v>1150</v>
      </c>
      <c r="B326" s="744">
        <v>40</v>
      </c>
      <c r="C326" s="685">
        <v>2.2499999999999999E-2</v>
      </c>
      <c r="D326" s="744">
        <v>0.18</v>
      </c>
      <c r="E326" s="685">
        <v>1.097560975609756</v>
      </c>
      <c r="F326" s="78"/>
      <c r="G326" s="78"/>
    </row>
    <row r="327" spans="1:7">
      <c r="B327" s="78"/>
      <c r="C327" s="78"/>
      <c r="D327" s="78"/>
      <c r="E327" s="78"/>
      <c r="F327" s="78"/>
      <c r="G327" s="78"/>
    </row>
    <row r="328" spans="1:7">
      <c r="B328" s="78"/>
      <c r="C328" s="758" t="s">
        <v>128</v>
      </c>
      <c r="D328" s="758"/>
      <c r="E328" s="804">
        <v>3200</v>
      </c>
      <c r="F328" s="78"/>
      <c r="G328" s="78"/>
    </row>
    <row r="329" spans="1:7">
      <c r="B329" s="78"/>
      <c r="C329" s="78"/>
      <c r="D329" s="78"/>
      <c r="E329" s="78"/>
      <c r="F329" s="78"/>
      <c r="G329" s="78"/>
    </row>
    <row r="330" spans="1:7">
      <c r="B330" s="78"/>
      <c r="C330" s="78"/>
      <c r="D330" s="78"/>
      <c r="E330" s="78"/>
      <c r="F330" s="78"/>
      <c r="G330" s="78"/>
    </row>
    <row r="331" spans="1:7">
      <c r="A331" s="758" t="s">
        <v>1163</v>
      </c>
      <c r="B331" s="758" t="s">
        <v>454</v>
      </c>
      <c r="C331" s="758" t="s">
        <v>1126</v>
      </c>
      <c r="D331" s="758" t="s">
        <v>1164</v>
      </c>
      <c r="E331" s="758" t="s">
        <v>1165</v>
      </c>
      <c r="F331" s="743" t="s">
        <v>94</v>
      </c>
      <c r="G331" s="78"/>
    </row>
    <row r="332" spans="1:7">
      <c r="A332" s="744" t="s">
        <v>1166</v>
      </c>
      <c r="B332" s="744">
        <v>60</v>
      </c>
      <c r="C332" s="685">
        <v>4.5</v>
      </c>
      <c r="D332" s="744">
        <v>0.18</v>
      </c>
      <c r="E332" s="685">
        <v>329.26829268292681</v>
      </c>
      <c r="F332" s="743" t="s">
        <v>1167</v>
      </c>
      <c r="G332" s="78"/>
    </row>
    <row r="333" spans="1:7">
      <c r="A333" s="744" t="s">
        <v>1168</v>
      </c>
      <c r="B333" s="744">
        <v>0</v>
      </c>
      <c r="C333" s="685">
        <v>21</v>
      </c>
      <c r="D333" s="744">
        <v>0.18</v>
      </c>
      <c r="E333" s="685">
        <v>0</v>
      </c>
      <c r="F333" s="743" t="s">
        <v>1169</v>
      </c>
      <c r="G333" s="78"/>
    </row>
    <row r="334" spans="1:7">
      <c r="A334" s="744" t="s">
        <v>1170</v>
      </c>
      <c r="B334" s="744">
        <v>260</v>
      </c>
      <c r="C334" s="685">
        <v>2.2000000000000002</v>
      </c>
      <c r="D334" s="744">
        <v>0.3</v>
      </c>
      <c r="E334" s="685">
        <v>817.14285714285722</v>
      </c>
      <c r="F334" s="743" t="s">
        <v>1171</v>
      </c>
      <c r="G334" s="78"/>
    </row>
    <row r="335" spans="1:7">
      <c r="A335" s="744" t="s">
        <v>1172</v>
      </c>
      <c r="B335" s="744">
        <v>1200</v>
      </c>
      <c r="C335" s="685">
        <v>2.2000000000000002</v>
      </c>
      <c r="D335" s="744">
        <v>0.3</v>
      </c>
      <c r="E335" s="685">
        <v>3771.4285714285716</v>
      </c>
      <c r="F335" s="743" t="s">
        <v>1173</v>
      </c>
      <c r="G335" s="78"/>
    </row>
    <row r="336" spans="1:7">
      <c r="A336" s="744" t="s">
        <v>1174</v>
      </c>
      <c r="B336" s="744">
        <v>0</v>
      </c>
      <c r="C336" s="685">
        <v>4.1999999999999993</v>
      </c>
      <c r="D336" s="744">
        <v>0.18</v>
      </c>
      <c r="E336" s="685">
        <v>0</v>
      </c>
      <c r="F336" s="743" t="s">
        <v>1173</v>
      </c>
      <c r="G336" s="78"/>
    </row>
    <row r="337" spans="1:7">
      <c r="A337" s="744" t="s">
        <v>1175</v>
      </c>
      <c r="B337" s="744">
        <v>0</v>
      </c>
      <c r="C337" s="685">
        <v>12.599999999999998</v>
      </c>
      <c r="D337" s="744">
        <v>0.18</v>
      </c>
      <c r="E337" s="685">
        <v>0</v>
      </c>
      <c r="F337" s="743" t="s">
        <v>1173</v>
      </c>
      <c r="G337" s="78"/>
    </row>
    <row r="338" spans="1:7">
      <c r="A338" s="744" t="s">
        <v>1176</v>
      </c>
      <c r="B338" s="744">
        <v>0</v>
      </c>
      <c r="C338" s="685">
        <v>1.7399999999999998</v>
      </c>
      <c r="D338" s="744">
        <v>0.18</v>
      </c>
      <c r="E338" s="685">
        <v>0</v>
      </c>
      <c r="F338" s="743" t="s">
        <v>1177</v>
      </c>
      <c r="G338" s="78"/>
    </row>
    <row r="339" spans="1:7">
      <c r="A339" s="744" t="s">
        <v>1178</v>
      </c>
      <c r="B339" s="744">
        <v>0</v>
      </c>
      <c r="C339" s="685">
        <v>0.52499999999999991</v>
      </c>
      <c r="D339" s="744">
        <v>0.18</v>
      </c>
      <c r="E339" s="685">
        <v>0</v>
      </c>
      <c r="F339" s="743" t="s">
        <v>94</v>
      </c>
      <c r="G339" s="78"/>
    </row>
    <row r="340" spans="1:7">
      <c r="A340" s="744" t="s">
        <v>1179</v>
      </c>
      <c r="B340" s="744">
        <v>0</v>
      </c>
      <c r="C340" s="685">
        <v>0.48</v>
      </c>
      <c r="D340" s="744">
        <v>0.18</v>
      </c>
      <c r="E340" s="685">
        <v>0</v>
      </c>
      <c r="F340" s="743" t="s">
        <v>94</v>
      </c>
      <c r="G340" s="78"/>
    </row>
    <row r="341" spans="1:7">
      <c r="A341" s="744" t="s">
        <v>1180</v>
      </c>
      <c r="B341" s="744">
        <v>0</v>
      </c>
      <c r="C341" s="685">
        <v>1.1400000000000001</v>
      </c>
      <c r="D341" s="744">
        <v>0.18</v>
      </c>
      <c r="E341" s="685">
        <v>0</v>
      </c>
      <c r="F341" s="743" t="s">
        <v>94</v>
      </c>
      <c r="G341" s="78"/>
    </row>
    <row r="342" spans="1:7">
      <c r="A342" s="744" t="s">
        <v>1181</v>
      </c>
      <c r="B342" s="744">
        <v>0</v>
      </c>
      <c r="C342" s="685">
        <v>1.08</v>
      </c>
      <c r="D342" s="744">
        <v>0.18</v>
      </c>
      <c r="E342" s="685">
        <v>0</v>
      </c>
      <c r="F342" s="743"/>
      <c r="G342" s="78"/>
    </row>
    <row r="343" spans="1:7">
      <c r="A343" s="744" t="s">
        <v>1182</v>
      </c>
      <c r="B343" s="744">
        <v>0</v>
      </c>
      <c r="C343" s="685">
        <v>4.8000000000000007</v>
      </c>
      <c r="D343" s="744">
        <v>0.18</v>
      </c>
      <c r="E343" s="685">
        <v>0</v>
      </c>
      <c r="F343" s="743"/>
      <c r="G343" s="78"/>
    </row>
    <row r="344" spans="1:7">
      <c r="A344" s="744" t="s">
        <v>1183</v>
      </c>
      <c r="B344" s="744">
        <v>250</v>
      </c>
      <c r="C344" s="685">
        <v>1.9</v>
      </c>
      <c r="D344" s="744">
        <v>0.18</v>
      </c>
      <c r="E344" s="685">
        <v>579.26829268292681</v>
      </c>
      <c r="F344" s="743" t="s">
        <v>1177</v>
      </c>
      <c r="G344" s="78"/>
    </row>
    <row r="345" spans="1:7">
      <c r="A345" s="744" t="s">
        <v>1184</v>
      </c>
      <c r="B345" s="744">
        <v>50</v>
      </c>
      <c r="C345" s="685">
        <v>8.07</v>
      </c>
      <c r="D345" s="744">
        <v>0.18</v>
      </c>
      <c r="E345" s="685">
        <v>492.07317073170731</v>
      </c>
      <c r="F345" s="743" t="s">
        <v>1177</v>
      </c>
      <c r="G345" s="78"/>
    </row>
    <row r="346" spans="1:7">
      <c r="A346" s="744" t="s">
        <v>1185</v>
      </c>
      <c r="B346" s="744">
        <v>520</v>
      </c>
      <c r="C346" s="685">
        <v>0.85499999999999998</v>
      </c>
      <c r="D346" s="744">
        <v>0.18</v>
      </c>
      <c r="E346" s="685">
        <v>542.19512195121945</v>
      </c>
      <c r="F346" s="743" t="s">
        <v>1186</v>
      </c>
      <c r="G346" s="78"/>
    </row>
    <row r="347" spans="1:7">
      <c r="A347" s="744" t="s">
        <v>1187</v>
      </c>
      <c r="B347" s="744">
        <v>0</v>
      </c>
      <c r="C347" s="685">
        <v>16.77</v>
      </c>
      <c r="D347" s="744">
        <v>0.18</v>
      </c>
      <c r="E347" s="685">
        <v>0</v>
      </c>
      <c r="F347" s="743" t="s">
        <v>1177</v>
      </c>
      <c r="G347" s="78"/>
    </row>
    <row r="348" spans="1:7">
      <c r="A348" s="744" t="s">
        <v>1188</v>
      </c>
      <c r="B348" s="744">
        <v>0</v>
      </c>
      <c r="C348" s="685">
        <v>2.7</v>
      </c>
      <c r="D348" s="744">
        <v>0.18</v>
      </c>
      <c r="E348" s="685">
        <v>0</v>
      </c>
      <c r="F348" s="743" t="s">
        <v>1186</v>
      </c>
      <c r="G348" s="78"/>
    </row>
    <row r="349" spans="1:7">
      <c r="A349" s="744" t="s">
        <v>1189</v>
      </c>
      <c r="B349" s="744">
        <v>0</v>
      </c>
      <c r="C349" s="685">
        <v>6.8100000000000005</v>
      </c>
      <c r="D349" s="744">
        <v>0.18</v>
      </c>
      <c r="E349" s="685">
        <v>0</v>
      </c>
      <c r="F349" s="743" t="s">
        <v>1186</v>
      </c>
      <c r="G349" s="78"/>
    </row>
    <row r="350" spans="1:7">
      <c r="A350" s="744" t="s">
        <v>1190</v>
      </c>
      <c r="B350" s="744">
        <v>0</v>
      </c>
      <c r="C350" s="685">
        <v>32.01</v>
      </c>
      <c r="D350" s="744">
        <v>0.18</v>
      </c>
      <c r="E350" s="685">
        <v>0</v>
      </c>
      <c r="F350" s="743" t="s">
        <v>1186</v>
      </c>
      <c r="G350" s="78"/>
    </row>
    <row r="351" spans="1:7">
      <c r="A351" s="744" t="s">
        <v>1191</v>
      </c>
      <c r="B351" s="744">
        <v>0</v>
      </c>
      <c r="C351" s="685">
        <v>15.168000000000003</v>
      </c>
      <c r="D351" s="744">
        <v>0.18</v>
      </c>
      <c r="E351" s="685">
        <v>0</v>
      </c>
      <c r="F351" s="743" t="s">
        <v>1177</v>
      </c>
      <c r="G351" s="78"/>
    </row>
    <row r="352" spans="1:7">
      <c r="A352" s="744" t="s">
        <v>1192</v>
      </c>
      <c r="B352" s="744">
        <v>0</v>
      </c>
      <c r="C352" s="685">
        <v>11.25</v>
      </c>
      <c r="D352" s="744">
        <v>0.18</v>
      </c>
      <c r="E352" s="685">
        <v>0</v>
      </c>
      <c r="F352" s="743" t="s">
        <v>1186</v>
      </c>
      <c r="G352" s="78"/>
    </row>
    <row r="353" spans="1:7">
      <c r="A353" s="744" t="s">
        <v>1193</v>
      </c>
      <c r="B353" s="744">
        <v>0</v>
      </c>
      <c r="C353" s="685">
        <v>12.299999999999999</v>
      </c>
      <c r="D353" s="744">
        <v>0.18</v>
      </c>
      <c r="E353" s="685">
        <v>0</v>
      </c>
      <c r="F353" s="743" t="s">
        <v>1186</v>
      </c>
      <c r="G353" s="78"/>
    </row>
    <row r="354" spans="1:7">
      <c r="A354" s="744" t="s">
        <v>1194</v>
      </c>
      <c r="B354" s="744">
        <v>0</v>
      </c>
      <c r="C354" s="685">
        <v>11.175000000000001</v>
      </c>
      <c r="D354" s="744">
        <v>0.18</v>
      </c>
      <c r="E354" s="685">
        <v>0</v>
      </c>
      <c r="F354" s="743" t="s">
        <v>1186</v>
      </c>
      <c r="G354" s="78"/>
    </row>
    <row r="355" spans="1:7">
      <c r="A355" s="744" t="s">
        <v>1195</v>
      </c>
      <c r="B355" s="744">
        <v>0</v>
      </c>
      <c r="C355" s="685">
        <v>16.774999999999999</v>
      </c>
      <c r="D355" s="744">
        <v>0.18</v>
      </c>
      <c r="E355" s="685">
        <v>0</v>
      </c>
      <c r="F355" s="743" t="s">
        <v>1177</v>
      </c>
      <c r="G355" s="78"/>
    </row>
    <row r="356" spans="1:7">
      <c r="A356" s="744" t="s">
        <v>1196</v>
      </c>
      <c r="B356" s="744">
        <v>0</v>
      </c>
      <c r="C356" s="685">
        <v>15.93</v>
      </c>
      <c r="D356" s="744">
        <v>0.18</v>
      </c>
      <c r="E356" s="685">
        <v>0</v>
      </c>
      <c r="F356" s="743" t="s">
        <v>1186</v>
      </c>
      <c r="G356" s="78"/>
    </row>
    <row r="357" spans="1:7">
      <c r="A357" s="744" t="s">
        <v>1197</v>
      </c>
      <c r="B357" s="744">
        <v>0</v>
      </c>
      <c r="C357" s="685">
        <v>18.375</v>
      </c>
      <c r="D357" s="744">
        <v>0.18</v>
      </c>
      <c r="E357" s="685">
        <v>0</v>
      </c>
      <c r="F357" s="743" t="s">
        <v>1186</v>
      </c>
      <c r="G357" s="78"/>
    </row>
    <row r="358" spans="1:7">
      <c r="A358" s="744" t="s">
        <v>1198</v>
      </c>
      <c r="B358" s="744">
        <v>0</v>
      </c>
      <c r="C358" s="685">
        <v>13.049999999999999</v>
      </c>
      <c r="D358" s="744">
        <v>0.18</v>
      </c>
      <c r="E358" s="685">
        <v>0</v>
      </c>
      <c r="F358" s="743" t="s">
        <v>1186</v>
      </c>
      <c r="G358" s="78"/>
    </row>
    <row r="359" spans="1:7">
      <c r="A359" s="744" t="s">
        <v>1199</v>
      </c>
      <c r="B359" s="744">
        <v>40</v>
      </c>
      <c r="C359" s="685">
        <v>21.745000000000001</v>
      </c>
      <c r="D359" s="744">
        <v>0.18</v>
      </c>
      <c r="E359" s="685">
        <v>1060.7317073170732</v>
      </c>
      <c r="F359" s="743" t="s">
        <v>1177</v>
      </c>
      <c r="G359" s="78"/>
    </row>
    <row r="360" spans="1:7">
      <c r="A360" s="744" t="s">
        <v>1200</v>
      </c>
      <c r="B360" s="744">
        <v>16</v>
      </c>
      <c r="C360" s="685">
        <v>22.365000000000002</v>
      </c>
      <c r="D360" s="744">
        <v>0.18</v>
      </c>
      <c r="E360" s="685">
        <v>436.39024390243901</v>
      </c>
      <c r="F360" s="743" t="s">
        <v>1186</v>
      </c>
      <c r="G360" s="78"/>
    </row>
    <row r="361" spans="1:7">
      <c r="A361" s="744" t="s">
        <v>1201</v>
      </c>
      <c r="B361" s="744">
        <v>17</v>
      </c>
      <c r="C361" s="685">
        <v>20.504999999999999</v>
      </c>
      <c r="D361" s="744">
        <v>0.18</v>
      </c>
      <c r="E361" s="685">
        <v>425.10365853658533</v>
      </c>
      <c r="F361" s="743" t="s">
        <v>1186</v>
      </c>
      <c r="G361" s="78"/>
    </row>
    <row r="362" spans="1:7">
      <c r="A362" s="744" t="s">
        <v>1202</v>
      </c>
      <c r="B362" s="744">
        <v>2</v>
      </c>
      <c r="C362" s="685">
        <v>13.98</v>
      </c>
      <c r="D362" s="744">
        <v>0.18</v>
      </c>
      <c r="E362" s="685">
        <v>34.097560975609753</v>
      </c>
      <c r="F362" s="743" t="s">
        <v>1186</v>
      </c>
      <c r="G362" s="78"/>
    </row>
    <row r="363" spans="1:7">
      <c r="A363" s="744" t="s">
        <v>1203</v>
      </c>
      <c r="B363" s="744">
        <v>0</v>
      </c>
      <c r="C363" s="685">
        <v>34.795000000000002</v>
      </c>
      <c r="D363" s="744">
        <v>0.18</v>
      </c>
      <c r="E363" s="685">
        <v>0</v>
      </c>
      <c r="F363" s="743" t="s">
        <v>1177</v>
      </c>
      <c r="G363" s="78"/>
    </row>
    <row r="364" spans="1:7">
      <c r="A364" s="744" t="s">
        <v>1204</v>
      </c>
      <c r="B364" s="744">
        <v>0</v>
      </c>
      <c r="C364" s="685">
        <v>24.224999999999998</v>
      </c>
      <c r="D364" s="744">
        <v>0.18</v>
      </c>
      <c r="E364" s="685">
        <v>0</v>
      </c>
      <c r="F364" s="743" t="s">
        <v>1186</v>
      </c>
      <c r="G364" s="78"/>
    </row>
    <row r="365" spans="1:7">
      <c r="A365" s="744" t="s">
        <v>1205</v>
      </c>
      <c r="B365" s="744">
        <v>0</v>
      </c>
      <c r="C365" s="685">
        <v>28.605</v>
      </c>
      <c r="D365" s="744">
        <v>0.18</v>
      </c>
      <c r="E365" s="685">
        <v>0</v>
      </c>
      <c r="F365" s="743" t="s">
        <v>1186</v>
      </c>
      <c r="G365" s="78"/>
    </row>
    <row r="366" spans="1:7">
      <c r="A366" s="744" t="s">
        <v>1206</v>
      </c>
      <c r="B366" s="744">
        <v>0</v>
      </c>
      <c r="C366" s="685">
        <v>15.84</v>
      </c>
      <c r="D366" s="744">
        <v>0.18</v>
      </c>
      <c r="E366" s="685">
        <v>0</v>
      </c>
      <c r="F366" s="743" t="s">
        <v>1186</v>
      </c>
      <c r="G366" s="78"/>
    </row>
    <row r="367" spans="1:7">
      <c r="A367" s="744" t="s">
        <v>1207</v>
      </c>
      <c r="B367" s="744">
        <v>16</v>
      </c>
      <c r="C367" s="685">
        <v>10.86</v>
      </c>
      <c r="D367" s="744">
        <v>0.18</v>
      </c>
      <c r="E367" s="685">
        <v>211.90243902439022</v>
      </c>
      <c r="F367" s="743" t="s">
        <v>1177</v>
      </c>
      <c r="G367" s="78"/>
    </row>
    <row r="368" spans="1:7">
      <c r="A368" s="744" t="s">
        <v>1208</v>
      </c>
      <c r="B368" s="744">
        <v>105.53333333333333</v>
      </c>
      <c r="C368" s="685">
        <v>3.3000000000000003</v>
      </c>
      <c r="D368" s="744">
        <v>0.18</v>
      </c>
      <c r="E368" s="685">
        <v>424.70731707317077</v>
      </c>
      <c r="F368" s="743" t="s">
        <v>1186</v>
      </c>
      <c r="G368" s="78"/>
    </row>
    <row r="369" spans="1:7">
      <c r="A369" s="758" t="s">
        <v>1209</v>
      </c>
      <c r="B369" s="758" t="s">
        <v>454</v>
      </c>
      <c r="C369" s="803" t="s">
        <v>1126</v>
      </c>
      <c r="D369" s="758" t="s">
        <v>1164</v>
      </c>
      <c r="E369" s="803" t="s">
        <v>1165</v>
      </c>
      <c r="F369" s="743" t="s">
        <v>94</v>
      </c>
      <c r="G369" s="78"/>
    </row>
    <row r="370" spans="1:7">
      <c r="A370" s="744" t="s">
        <v>1210</v>
      </c>
      <c r="B370" s="744">
        <v>0</v>
      </c>
      <c r="C370" s="685">
        <v>1.7399999999999998</v>
      </c>
      <c r="D370" s="744">
        <v>0.18</v>
      </c>
      <c r="E370" s="685">
        <v>0</v>
      </c>
      <c r="F370" s="743" t="s">
        <v>1211</v>
      </c>
      <c r="G370" s="78"/>
    </row>
    <row r="371" spans="1:7">
      <c r="A371" s="744" t="s">
        <v>1178</v>
      </c>
      <c r="B371" s="744">
        <v>0</v>
      </c>
      <c r="C371" s="685">
        <v>0.871</v>
      </c>
      <c r="D371" s="744">
        <v>0.18</v>
      </c>
      <c r="E371" s="685">
        <v>0</v>
      </c>
      <c r="F371" s="743" t="s">
        <v>94</v>
      </c>
      <c r="G371" s="78"/>
    </row>
    <row r="372" spans="1:7">
      <c r="A372" s="744" t="s">
        <v>1181</v>
      </c>
      <c r="B372" s="744">
        <v>0</v>
      </c>
      <c r="C372" s="685">
        <v>1.08</v>
      </c>
      <c r="D372" s="744">
        <v>0.18</v>
      </c>
      <c r="E372" s="685">
        <v>0</v>
      </c>
      <c r="F372" s="743"/>
      <c r="G372" s="78"/>
    </row>
    <row r="373" spans="1:7">
      <c r="A373" s="744" t="s">
        <v>1212</v>
      </c>
      <c r="B373" s="744">
        <v>0</v>
      </c>
      <c r="C373" s="685">
        <v>0.48</v>
      </c>
      <c r="D373" s="744">
        <v>0.18</v>
      </c>
      <c r="E373" s="685">
        <v>0</v>
      </c>
      <c r="F373" s="743" t="s">
        <v>94</v>
      </c>
      <c r="G373" s="78"/>
    </row>
    <row r="374" spans="1:7">
      <c r="A374" s="744" t="s">
        <v>1213</v>
      </c>
      <c r="B374" s="744">
        <v>0</v>
      </c>
      <c r="C374" s="685">
        <v>1.1400000000000001</v>
      </c>
      <c r="D374" s="744">
        <v>0.18</v>
      </c>
      <c r="E374" s="685">
        <v>0</v>
      </c>
      <c r="F374" s="743" t="s">
        <v>94</v>
      </c>
      <c r="G374" s="78"/>
    </row>
    <row r="375" spans="1:7">
      <c r="A375" s="744" t="s">
        <v>1214</v>
      </c>
      <c r="B375" s="744">
        <v>0</v>
      </c>
      <c r="C375" s="685">
        <v>9.0449999999999999</v>
      </c>
      <c r="D375" s="744">
        <v>0.18</v>
      </c>
      <c r="E375" s="685">
        <v>0</v>
      </c>
      <c r="F375" s="743" t="s">
        <v>1215</v>
      </c>
      <c r="G375" s="78"/>
    </row>
    <row r="376" spans="1:7">
      <c r="A376" s="744" t="s">
        <v>1216</v>
      </c>
      <c r="B376" s="744">
        <v>0</v>
      </c>
      <c r="C376" s="685">
        <v>12.225000000000001</v>
      </c>
      <c r="D376" s="744">
        <v>0.18</v>
      </c>
      <c r="E376" s="685">
        <v>0</v>
      </c>
      <c r="F376" s="743" t="s">
        <v>1177</v>
      </c>
      <c r="G376" s="78"/>
    </row>
    <row r="377" spans="1:7">
      <c r="A377" s="744" t="s">
        <v>1217</v>
      </c>
      <c r="B377" s="744">
        <v>0</v>
      </c>
      <c r="C377" s="685">
        <v>21.315000000000001</v>
      </c>
      <c r="D377" s="744">
        <v>0.18</v>
      </c>
      <c r="E377" s="685">
        <v>0</v>
      </c>
      <c r="F377" s="743" t="s">
        <v>1177</v>
      </c>
      <c r="G377" s="78"/>
    </row>
    <row r="378" spans="1:7">
      <c r="A378" s="744" t="s">
        <v>1218</v>
      </c>
      <c r="B378" s="744">
        <v>0</v>
      </c>
      <c r="C378" s="685">
        <v>28.32</v>
      </c>
      <c r="D378" s="744">
        <v>0.18</v>
      </c>
      <c r="E378" s="685">
        <v>0</v>
      </c>
      <c r="F378" s="743" t="s">
        <v>1177</v>
      </c>
      <c r="G378" s="78"/>
    </row>
    <row r="379" spans="1:7">
      <c r="A379" s="744" t="s">
        <v>1219</v>
      </c>
      <c r="B379" s="744">
        <v>0</v>
      </c>
      <c r="C379" s="685">
        <v>91.034999999999997</v>
      </c>
      <c r="D379" s="744">
        <v>0.18</v>
      </c>
      <c r="E379" s="685">
        <v>0</v>
      </c>
      <c r="F379" s="743" t="s">
        <v>1177</v>
      </c>
      <c r="G379" s="78"/>
    </row>
    <row r="380" spans="1:7">
      <c r="A380" s="744" t="s">
        <v>1220</v>
      </c>
      <c r="B380" s="744">
        <v>0</v>
      </c>
      <c r="C380" s="685">
        <v>128.565</v>
      </c>
      <c r="D380" s="744">
        <v>0.18</v>
      </c>
      <c r="E380" s="685">
        <v>0</v>
      </c>
      <c r="F380" s="743" t="s">
        <v>1177</v>
      </c>
      <c r="G380" s="78"/>
    </row>
    <row r="381" spans="1:7">
      <c r="A381" s="744" t="s">
        <v>1221</v>
      </c>
      <c r="B381" s="744">
        <v>0</v>
      </c>
      <c r="C381" s="685">
        <v>161.83500000000001</v>
      </c>
      <c r="D381" s="744">
        <v>0.18</v>
      </c>
      <c r="E381" s="685">
        <v>0</v>
      </c>
      <c r="F381" s="743" t="s">
        <v>1177</v>
      </c>
      <c r="G381" s="78"/>
    </row>
    <row r="382" spans="1:7">
      <c r="A382" s="744" t="s">
        <v>1222</v>
      </c>
      <c r="B382" s="744">
        <v>30</v>
      </c>
      <c r="C382" s="685">
        <v>232.215</v>
      </c>
      <c r="D382" s="744">
        <v>0.18</v>
      </c>
      <c r="E382" s="685">
        <v>8495.670731707316</v>
      </c>
      <c r="F382" s="743" t="s">
        <v>1177</v>
      </c>
      <c r="G382" s="78"/>
    </row>
    <row r="383" spans="1:7">
      <c r="A383" s="744" t="s">
        <v>1223</v>
      </c>
      <c r="B383" s="744">
        <v>6</v>
      </c>
      <c r="C383" s="685">
        <v>2.0250000000000004</v>
      </c>
      <c r="D383" s="744">
        <v>0.18</v>
      </c>
      <c r="E383" s="685">
        <v>14.817073170731708</v>
      </c>
      <c r="F383" s="743" t="s">
        <v>1186</v>
      </c>
      <c r="G383" s="78"/>
    </row>
    <row r="384" spans="1:7">
      <c r="A384" s="744" t="s">
        <v>1224</v>
      </c>
      <c r="B384" s="744">
        <v>0</v>
      </c>
      <c r="C384" s="685">
        <v>2.0999999999999996</v>
      </c>
      <c r="D384" s="744">
        <v>0.18</v>
      </c>
      <c r="E384" s="685">
        <v>0</v>
      </c>
      <c r="F384" s="743" t="s">
        <v>1186</v>
      </c>
      <c r="G384" s="78"/>
    </row>
    <row r="385" spans="1:7">
      <c r="A385" s="744" t="s">
        <v>1225</v>
      </c>
      <c r="B385" s="744">
        <v>6</v>
      </c>
      <c r="C385" s="685">
        <v>2.7</v>
      </c>
      <c r="D385" s="744">
        <v>0.18</v>
      </c>
      <c r="E385" s="685">
        <v>19.756097560975611</v>
      </c>
      <c r="F385" s="743" t="s">
        <v>1186</v>
      </c>
      <c r="G385" s="78"/>
    </row>
    <row r="386" spans="1:7">
      <c r="A386" s="744" t="s">
        <v>1226</v>
      </c>
      <c r="B386" s="744">
        <v>0</v>
      </c>
      <c r="C386" s="685">
        <v>3.63</v>
      </c>
      <c r="D386" s="744">
        <v>0.18</v>
      </c>
      <c r="E386" s="685">
        <v>0</v>
      </c>
      <c r="F386" s="743" t="s">
        <v>1186</v>
      </c>
      <c r="G386" s="78"/>
    </row>
    <row r="387" spans="1:7">
      <c r="A387" s="744" t="s">
        <v>1227</v>
      </c>
      <c r="B387" s="744">
        <v>18</v>
      </c>
      <c r="C387" s="685">
        <v>4.5749999999999993</v>
      </c>
      <c r="D387" s="744">
        <v>0.18</v>
      </c>
      <c r="E387" s="685">
        <v>100.42682926829266</v>
      </c>
      <c r="F387" s="743" t="s">
        <v>1177</v>
      </c>
      <c r="G387" s="78"/>
    </row>
    <row r="388" spans="1:7">
      <c r="A388" s="744" t="s">
        <v>1228</v>
      </c>
      <c r="B388" s="744">
        <v>30</v>
      </c>
      <c r="C388" s="685">
        <v>2.86</v>
      </c>
      <c r="D388" s="744">
        <v>0.18</v>
      </c>
      <c r="E388" s="685">
        <v>104.63414634146341</v>
      </c>
      <c r="F388" s="743" t="s">
        <v>1229</v>
      </c>
      <c r="G388" s="78"/>
    </row>
    <row r="389" spans="1:7">
      <c r="A389" s="744" t="s">
        <v>1230</v>
      </c>
      <c r="B389" s="744">
        <v>30</v>
      </c>
      <c r="C389" s="685">
        <v>1.2000000000000002</v>
      </c>
      <c r="D389" s="744">
        <v>0.18</v>
      </c>
      <c r="E389" s="685">
        <v>43.902439024390247</v>
      </c>
      <c r="F389" s="743" t="s">
        <v>1177</v>
      </c>
      <c r="G389" s="78"/>
    </row>
    <row r="390" spans="1:7">
      <c r="A390" s="744" t="s">
        <v>1231</v>
      </c>
      <c r="B390" s="744">
        <v>1</v>
      </c>
      <c r="C390" s="685">
        <v>34.090909090909051</v>
      </c>
      <c r="D390" s="744">
        <v>0.18</v>
      </c>
      <c r="E390" s="685">
        <v>41.574279379157375</v>
      </c>
      <c r="F390" s="743" t="s">
        <v>1186</v>
      </c>
      <c r="G390" s="78"/>
    </row>
    <row r="391" spans="1:7">
      <c r="A391" s="744" t="s">
        <v>1191</v>
      </c>
      <c r="B391" s="744">
        <v>0</v>
      </c>
      <c r="C391" s="685">
        <v>15.168000000000003</v>
      </c>
      <c r="D391" s="744">
        <v>0.18</v>
      </c>
      <c r="E391" s="685">
        <v>0</v>
      </c>
      <c r="F391" s="743" t="s">
        <v>1177</v>
      </c>
      <c r="G391" s="78"/>
    </row>
    <row r="392" spans="1:7">
      <c r="A392" s="744" t="s">
        <v>1192</v>
      </c>
      <c r="B392" s="744"/>
      <c r="C392" s="685">
        <v>11.25</v>
      </c>
      <c r="D392" s="744">
        <v>0.18</v>
      </c>
      <c r="E392" s="685">
        <v>0</v>
      </c>
      <c r="F392" s="743" t="s">
        <v>1186</v>
      </c>
      <c r="G392" s="78"/>
    </row>
    <row r="393" spans="1:7">
      <c r="A393" s="744" t="s">
        <v>1193</v>
      </c>
      <c r="B393" s="744"/>
      <c r="C393" s="685">
        <v>12.299999999999999</v>
      </c>
      <c r="D393" s="744">
        <v>0.18</v>
      </c>
      <c r="E393" s="685">
        <v>0</v>
      </c>
      <c r="F393" s="743" t="s">
        <v>1186</v>
      </c>
      <c r="G393" s="78"/>
    </row>
    <row r="394" spans="1:7">
      <c r="A394" s="744" t="s">
        <v>1194</v>
      </c>
      <c r="B394" s="744">
        <v>0</v>
      </c>
      <c r="C394" s="685">
        <v>11.175000000000001</v>
      </c>
      <c r="D394" s="744">
        <v>0.18</v>
      </c>
      <c r="E394" s="685">
        <v>0</v>
      </c>
      <c r="F394" s="743" t="s">
        <v>1186</v>
      </c>
    </row>
    <row r="395" spans="1:7">
      <c r="A395" s="744" t="s">
        <v>1232</v>
      </c>
      <c r="B395" s="744">
        <v>0</v>
      </c>
      <c r="C395" s="685">
        <v>16.774999999999999</v>
      </c>
      <c r="D395" s="744">
        <v>0.18</v>
      </c>
      <c r="E395" s="685">
        <v>0</v>
      </c>
      <c r="F395" s="743" t="s">
        <v>1177</v>
      </c>
    </row>
    <row r="396" spans="1:7">
      <c r="A396" s="744" t="s">
        <v>1196</v>
      </c>
      <c r="B396" s="744"/>
      <c r="C396" s="685">
        <v>15.93</v>
      </c>
      <c r="D396" s="744">
        <v>0.18</v>
      </c>
      <c r="E396" s="685">
        <v>0</v>
      </c>
      <c r="F396" s="743" t="s">
        <v>1186</v>
      </c>
    </row>
    <row r="397" spans="1:7">
      <c r="A397" s="744" t="s">
        <v>1197</v>
      </c>
      <c r="B397" s="744"/>
      <c r="C397" s="685">
        <v>18.375</v>
      </c>
      <c r="D397" s="744">
        <v>0.18</v>
      </c>
      <c r="E397" s="685">
        <v>0</v>
      </c>
      <c r="F397" s="743" t="s">
        <v>1186</v>
      </c>
    </row>
    <row r="398" spans="1:7">
      <c r="A398" s="744" t="s">
        <v>1198</v>
      </c>
      <c r="B398" s="744">
        <v>0</v>
      </c>
      <c r="C398" s="685">
        <v>13.049999999999999</v>
      </c>
      <c r="D398" s="744">
        <v>0.18</v>
      </c>
      <c r="E398" s="685">
        <v>0</v>
      </c>
      <c r="F398" s="743" t="s">
        <v>1186</v>
      </c>
    </row>
    <row r="399" spans="1:7">
      <c r="A399" s="744" t="s">
        <v>1233</v>
      </c>
      <c r="B399" s="744">
        <v>10</v>
      </c>
      <c r="C399" s="685">
        <v>21.745000000000001</v>
      </c>
      <c r="D399" s="744">
        <v>0.18</v>
      </c>
      <c r="E399" s="685">
        <v>265.1829268292683</v>
      </c>
      <c r="F399" s="743" t="s">
        <v>1177</v>
      </c>
    </row>
    <row r="400" spans="1:7">
      <c r="A400" s="744" t="s">
        <v>1200</v>
      </c>
      <c r="B400" s="744"/>
      <c r="C400" s="685">
        <v>22.365000000000002</v>
      </c>
      <c r="D400" s="744">
        <v>0.18</v>
      </c>
      <c r="E400" s="685">
        <v>0</v>
      </c>
      <c r="F400" s="743" t="s">
        <v>1186</v>
      </c>
    </row>
    <row r="401" spans="1:6">
      <c r="A401" s="744" t="s">
        <v>1201</v>
      </c>
      <c r="B401" s="744"/>
      <c r="C401" s="685">
        <v>20.504999999999999</v>
      </c>
      <c r="D401" s="744">
        <v>0.18</v>
      </c>
      <c r="E401" s="685">
        <v>0</v>
      </c>
      <c r="F401" s="743" t="s">
        <v>1186</v>
      </c>
    </row>
    <row r="402" spans="1:6">
      <c r="A402" s="744" t="s">
        <v>1202</v>
      </c>
      <c r="B402" s="744">
        <v>2</v>
      </c>
      <c r="C402" s="685">
        <v>13.98</v>
      </c>
      <c r="D402" s="744">
        <v>0.18</v>
      </c>
      <c r="E402" s="685">
        <v>34.097560975609753</v>
      </c>
      <c r="F402" s="743" t="s">
        <v>1186</v>
      </c>
    </row>
    <row r="403" spans="1:6">
      <c r="A403" s="744" t="s">
        <v>1234</v>
      </c>
      <c r="B403" s="744">
        <v>0</v>
      </c>
      <c r="C403" s="685">
        <v>34.795000000000002</v>
      </c>
      <c r="D403" s="744">
        <v>0.18</v>
      </c>
      <c r="E403" s="685">
        <v>0</v>
      </c>
      <c r="F403" s="743" t="s">
        <v>1177</v>
      </c>
    </row>
    <row r="404" spans="1:6">
      <c r="A404" s="744" t="s">
        <v>1204</v>
      </c>
      <c r="B404" s="744">
        <v>0</v>
      </c>
      <c r="C404" s="685">
        <v>24.224999999999998</v>
      </c>
      <c r="D404" s="744">
        <v>0.18</v>
      </c>
      <c r="E404" s="685">
        <v>0</v>
      </c>
      <c r="F404" s="743" t="s">
        <v>1186</v>
      </c>
    </row>
    <row r="405" spans="1:6">
      <c r="A405" s="744" t="s">
        <v>1205</v>
      </c>
      <c r="B405" s="744">
        <v>4</v>
      </c>
      <c r="C405" s="685">
        <v>28.605</v>
      </c>
      <c r="D405" s="744">
        <v>0.18</v>
      </c>
      <c r="E405" s="685">
        <v>139.53658536585365</v>
      </c>
      <c r="F405" s="743" t="s">
        <v>1186</v>
      </c>
    </row>
    <row r="406" spans="1:6">
      <c r="A406" s="744" t="s">
        <v>1206</v>
      </c>
      <c r="B406" s="744">
        <v>0</v>
      </c>
      <c r="C406" s="685">
        <v>15.84</v>
      </c>
      <c r="D406" s="744">
        <v>0.18</v>
      </c>
      <c r="E406" s="685">
        <v>0</v>
      </c>
      <c r="F406" s="743" t="s">
        <v>1186</v>
      </c>
    </row>
    <row r="407" spans="1:6">
      <c r="A407" s="744" t="s">
        <v>1235</v>
      </c>
      <c r="B407" s="744">
        <v>2</v>
      </c>
      <c r="C407" s="685">
        <v>10.86</v>
      </c>
      <c r="D407" s="744">
        <v>0.18</v>
      </c>
      <c r="E407" s="685">
        <v>26.487804878048777</v>
      </c>
      <c r="F407" s="743" t="s">
        <v>1177</v>
      </c>
    </row>
    <row r="408" spans="1:6">
      <c r="A408" s="744" t="s">
        <v>1208</v>
      </c>
      <c r="B408" s="744">
        <v>20.533333333333331</v>
      </c>
      <c r="C408" s="685">
        <v>3.3000000000000003</v>
      </c>
      <c r="D408" s="744">
        <v>0.18</v>
      </c>
      <c r="E408" s="685">
        <v>82.634146341463421</v>
      </c>
      <c r="F408" s="743" t="s">
        <v>1186</v>
      </c>
    </row>
    <row r="409" spans="1:6">
      <c r="A409" s="758" t="s">
        <v>1236</v>
      </c>
      <c r="B409" s="758" t="s">
        <v>454</v>
      </c>
      <c r="C409" s="803" t="s">
        <v>1126</v>
      </c>
      <c r="D409" s="758" t="s">
        <v>1164</v>
      </c>
      <c r="E409" s="803" t="s">
        <v>1165</v>
      </c>
      <c r="F409" s="743" t="s">
        <v>94</v>
      </c>
    </row>
    <row r="410" spans="1:6">
      <c r="A410" s="744" t="s">
        <v>1237</v>
      </c>
      <c r="B410" s="744">
        <v>83</v>
      </c>
      <c r="C410" s="685">
        <v>0.255</v>
      </c>
      <c r="D410" s="744">
        <v>0.18</v>
      </c>
      <c r="E410" s="685">
        <v>77.432926829268297</v>
      </c>
      <c r="F410" s="743" t="s">
        <v>1238</v>
      </c>
    </row>
    <row r="411" spans="1:6">
      <c r="A411" s="744" t="s">
        <v>1239</v>
      </c>
      <c r="B411" s="744">
        <v>83</v>
      </c>
      <c r="C411" s="685"/>
      <c r="D411" s="744"/>
      <c r="E411" s="685"/>
      <c r="F411" s="743" t="s">
        <v>1240</v>
      </c>
    </row>
    <row r="412" spans="1:6">
      <c r="A412" s="744" t="s">
        <v>1241</v>
      </c>
      <c r="B412" s="744">
        <v>83</v>
      </c>
      <c r="C412" s="685"/>
      <c r="D412" s="744"/>
      <c r="E412" s="685"/>
      <c r="F412" s="743" t="s">
        <v>1240</v>
      </c>
    </row>
    <row r="413" spans="1:6">
      <c r="A413" s="744" t="s">
        <v>1242</v>
      </c>
      <c r="B413" s="744">
        <v>15</v>
      </c>
      <c r="C413" s="685">
        <v>0.375</v>
      </c>
      <c r="D413" s="744">
        <v>0.18</v>
      </c>
      <c r="E413" s="685">
        <v>20.579268292682926</v>
      </c>
      <c r="F413" s="743" t="s">
        <v>1243</v>
      </c>
    </row>
    <row r="414" spans="1:6">
      <c r="A414" s="744" t="s">
        <v>1244</v>
      </c>
      <c r="B414" s="744">
        <v>15</v>
      </c>
      <c r="C414" s="685"/>
      <c r="D414" s="744"/>
      <c r="E414" s="685"/>
      <c r="F414" s="743" t="s">
        <v>1243</v>
      </c>
    </row>
    <row r="415" spans="1:6">
      <c r="A415" s="744" t="s">
        <v>1245</v>
      </c>
      <c r="B415" s="744">
        <v>15</v>
      </c>
      <c r="C415" s="685"/>
      <c r="D415" s="744"/>
      <c r="E415" s="685"/>
      <c r="F415" s="743" t="s">
        <v>1243</v>
      </c>
    </row>
    <row r="416" spans="1:6">
      <c r="A416" s="744" t="s">
        <v>1246</v>
      </c>
      <c r="B416" s="744">
        <v>440</v>
      </c>
      <c r="C416" s="685">
        <v>4.4999999999999998E-2</v>
      </c>
      <c r="D416" s="744">
        <v>0.18</v>
      </c>
      <c r="E416" s="685">
        <v>24.146341463414632</v>
      </c>
      <c r="F416" s="743" t="s">
        <v>1247</v>
      </c>
    </row>
    <row r="417" spans="1:6">
      <c r="A417" s="744" t="s">
        <v>1248</v>
      </c>
      <c r="B417" s="744">
        <v>127</v>
      </c>
      <c r="C417" s="685">
        <v>0.22499999999999998</v>
      </c>
      <c r="D417" s="744">
        <v>0.18</v>
      </c>
      <c r="E417" s="685">
        <v>34.847560975609746</v>
      </c>
      <c r="F417" s="743" t="s">
        <v>1247</v>
      </c>
    </row>
    <row r="418" spans="1:6">
      <c r="A418" s="744" t="s">
        <v>1249</v>
      </c>
      <c r="B418" s="744">
        <v>58</v>
      </c>
      <c r="C418" s="685">
        <v>0.15000000000000002</v>
      </c>
      <c r="D418" s="744">
        <v>0.18</v>
      </c>
      <c r="E418" s="685">
        <v>10.609756097560975</v>
      </c>
      <c r="F418" s="743" t="s">
        <v>1247</v>
      </c>
    </row>
    <row r="419" spans="1:6">
      <c r="A419" s="744" t="s">
        <v>1250</v>
      </c>
      <c r="B419" s="744">
        <v>1040</v>
      </c>
      <c r="C419" s="685">
        <v>5.6999999999999995E-2</v>
      </c>
      <c r="D419" s="744">
        <v>0.18</v>
      </c>
      <c r="E419" s="685">
        <v>72.292682926829258</v>
      </c>
      <c r="F419" s="743" t="s">
        <v>1247</v>
      </c>
    </row>
    <row r="420" spans="1:6">
      <c r="A420" s="744" t="s">
        <v>1251</v>
      </c>
      <c r="B420" s="744">
        <v>0</v>
      </c>
      <c r="C420" s="685">
        <v>13.035</v>
      </c>
      <c r="D420" s="744">
        <v>0.18</v>
      </c>
      <c r="E420" s="685">
        <v>0</v>
      </c>
      <c r="F420" s="743" t="s">
        <v>1247</v>
      </c>
    </row>
    <row r="421" spans="1:6">
      <c r="A421" s="744" t="s">
        <v>1252</v>
      </c>
      <c r="B421" s="744">
        <v>13</v>
      </c>
      <c r="C421" s="685">
        <v>6.8550000000000004</v>
      </c>
      <c r="D421" s="744">
        <v>0.18</v>
      </c>
      <c r="E421" s="685">
        <v>108.67682926829269</v>
      </c>
      <c r="F421" s="743" t="s">
        <v>1247</v>
      </c>
    </row>
    <row r="422" spans="1:6">
      <c r="A422" s="744" t="s">
        <v>1253</v>
      </c>
      <c r="B422" s="744">
        <v>6.5</v>
      </c>
      <c r="C422" s="685">
        <v>28.846153846153804</v>
      </c>
      <c r="D422" s="744">
        <v>0.18</v>
      </c>
      <c r="E422" s="685">
        <v>228.65853658536548</v>
      </c>
      <c r="F422" s="743" t="s">
        <v>1247</v>
      </c>
    </row>
    <row r="423" spans="1:6">
      <c r="A423" s="744" t="s">
        <v>1254</v>
      </c>
      <c r="B423" s="744">
        <v>6.5</v>
      </c>
      <c r="C423" s="685">
        <v>9.2250000000000014</v>
      </c>
      <c r="D423" s="744">
        <v>0.18</v>
      </c>
      <c r="E423" s="685">
        <v>73.125</v>
      </c>
      <c r="F423" s="743" t="s">
        <v>1247</v>
      </c>
    </row>
    <row r="424" spans="1:6">
      <c r="A424" s="744" t="s">
        <v>1255</v>
      </c>
      <c r="B424" s="744">
        <v>21.666666666666668</v>
      </c>
      <c r="C424" s="685">
        <v>22.5</v>
      </c>
      <c r="D424" s="744">
        <v>0.18</v>
      </c>
      <c r="E424" s="685">
        <v>594.51219512195121</v>
      </c>
      <c r="F424" s="743" t="s">
        <v>1256</v>
      </c>
    </row>
    <row r="426" spans="1:6">
      <c r="C426" s="996" t="s">
        <v>1257</v>
      </c>
      <c r="D426" s="998"/>
      <c r="E426" s="803">
        <v>10099</v>
      </c>
    </row>
  </sheetData>
  <mergeCells count="17">
    <mergeCell ref="C426:D426"/>
    <mergeCell ref="A17:E17"/>
    <mergeCell ref="A4:E4"/>
    <mergeCell ref="A9:E9"/>
    <mergeCell ref="A11:E11"/>
    <mergeCell ref="A13:E13"/>
    <mergeCell ref="A59:E59"/>
    <mergeCell ref="A51:E51"/>
    <mergeCell ref="B24:C24"/>
    <mergeCell ref="A62:E62"/>
    <mergeCell ref="C82:D82"/>
    <mergeCell ref="C182:D182"/>
    <mergeCell ref="C207:D207"/>
    <mergeCell ref="H10:K10"/>
    <mergeCell ref="A2:E2"/>
    <mergeCell ref="A306:E306"/>
    <mergeCell ref="C304:D304"/>
  </mergeCells>
  <pageMargins left="0.7" right="0.7" top="0.75" bottom="0.75" header="0.3" footer="0.3"/>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F7E12AFBABC4449ACEFDC3789A32054" ma:contentTypeVersion="18" ma:contentTypeDescription="Crear nuevo documento." ma:contentTypeScope="" ma:versionID="57fcab7be6b2a3654f7b3958f10a148e">
  <xsd:schema xmlns:xsd="http://www.w3.org/2001/XMLSchema" xmlns:xs="http://www.w3.org/2001/XMLSchema" xmlns:p="http://schemas.microsoft.com/office/2006/metadata/properties" xmlns:ns2="1045ee77-8b5a-4d21-9de0-3797bb64fa36" xmlns:ns3="d285f122-aaaf-4dad-a047-92fa346c5c60" targetNamespace="http://schemas.microsoft.com/office/2006/metadata/properties" ma:root="true" ma:fieldsID="9a5561f7d7df90ffa148758bc4f834fe" ns2:_="" ns3:_="">
    <xsd:import namespace="1045ee77-8b5a-4d21-9de0-3797bb64fa36"/>
    <xsd:import namespace="d285f122-aaaf-4dad-a047-92fa346c5c6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3:SharedWithUsers" minOccurs="0"/>
                <xsd:element ref="ns3:SharedWithDetails" minOccurs="0"/>
                <xsd:element ref="ns2:lcf76f155ced4ddcb4097134ff3c332f" minOccurs="0"/>
                <xsd:element ref="ns3:TaxCatchAll" minOccurs="0"/>
                <xsd:element ref="ns2:MediaServiceLocatio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45ee77-8b5a-4d21-9de0-3797bb64fa3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6" nillable="true" ma:displayName="Extracted Text" ma:internalName="MediaServiceOCR" ma:readOnly="true">
      <xsd:simpleType>
        <xsd:restriction base="dms:Note">
          <xsd:maxLength value="255"/>
        </xsd:restriction>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a569a591-08c8-49e0-ac63-3aec3157bab5"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285f122-aaaf-4dad-a047-92fa346c5c60"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b0e5a1a5-3bf1-4c10-8375-ef4a2d073107}" ma:internalName="TaxCatchAll" ma:showField="CatchAllData" ma:web="d285f122-aaaf-4dad-a047-92fa346c5c6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10DBAE4-C3BF-42C6-B8AC-AA623B4BF005}"/>
</file>

<file path=customXml/itemProps2.xml><?xml version="1.0" encoding="utf-8"?>
<ds:datastoreItem xmlns:ds="http://schemas.openxmlformats.org/officeDocument/2006/customXml" ds:itemID="{43524F90-9E3F-4675-8882-DCC8A3E802B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25</vt:i4>
      </vt:variant>
    </vt:vector>
  </HeadingPairs>
  <TitlesOfParts>
    <vt:vector size="25" baseType="lpstr">
      <vt:lpstr>PBI</vt:lpstr>
      <vt:lpstr>Datos radiación NASA</vt:lpstr>
      <vt:lpstr>Sist. gen y costeo</vt:lpstr>
      <vt:lpstr>Repago Cliente</vt:lpstr>
      <vt:lpstr>Proyeccion Demanda</vt:lpstr>
      <vt:lpstr>Proyeccion ventas</vt:lpstr>
      <vt:lpstr>Calculo cuadrillas</vt:lpstr>
      <vt:lpstr>MO</vt:lpstr>
      <vt:lpstr>Costeo instalación</vt:lpstr>
      <vt:lpstr>Datos de Ventas</vt:lpstr>
      <vt:lpstr>Ventas y costos directos</vt:lpstr>
      <vt:lpstr>rsklibSimData</vt:lpstr>
      <vt:lpstr>Inversiones y depreciaciones</vt:lpstr>
      <vt:lpstr>Financiación</vt:lpstr>
      <vt:lpstr>Gs Adm, Vtas y Com</vt:lpstr>
      <vt:lpstr>Cap Trab</vt:lpstr>
      <vt:lpstr>EE</vt:lpstr>
      <vt:lpstr>IVA</vt:lpstr>
      <vt:lpstr>Cuadro de Resultados</vt:lpstr>
      <vt:lpstr>Cash flow</vt:lpstr>
      <vt:lpstr>RiskSerializationData</vt:lpstr>
      <vt:lpstr>Varios</vt:lpstr>
      <vt:lpstr>CAPM</vt:lpstr>
      <vt:lpstr>Tasa libre de riesgo</vt:lpstr>
      <vt:lpstr>Merval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Agos</dc:creator>
  <cp:lastModifiedBy>User</cp:lastModifiedBy>
  <dcterms:created xsi:type="dcterms:W3CDTF">2017-07-11T17:42:13Z</dcterms:created>
  <dcterms:modified xsi:type="dcterms:W3CDTF">2024-07-18T18:31:52Z</dcterms:modified>
</cp:coreProperties>
</file>